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quitaine\0 - ÉTUDES PROMOTIONNELLES\2020\DAPEC\"/>
    </mc:Choice>
  </mc:AlternateContent>
  <bookViews>
    <workbookView xWindow="360" yWindow="120" windowWidth="11580" windowHeight="8835" tabRatio="832"/>
  </bookViews>
  <sheets>
    <sheet name="DAPEC" sheetId="4" r:id="rId1"/>
    <sheet name="Politique" sheetId="6" r:id="rId2"/>
    <sheet name="CPF" sheetId="28" r:id="rId3"/>
    <sheet name="Déplacement 2020" sheetId="7" r:id="rId4"/>
    <sheet name="Déplacement 2021" sheetId="11" r:id="rId5"/>
    <sheet name="Déplacement 2022" sheetId="12" r:id="rId6"/>
    <sheet name="Déplacement 2023" sheetId="13" r:id="rId7"/>
    <sheet name="Traitement" sheetId="30" r:id="rId8"/>
    <sheet name="Enseignement" sheetId="16" r:id="rId9"/>
    <sheet name="Répartition financière" sheetId="21" r:id="rId10"/>
    <sheet name="Feuil1" sheetId="24" r:id="rId11"/>
  </sheets>
  <definedNames>
    <definedName name="_125___EHPAD_SALIES_DE_BEARN" localSheetId="2">#REF!</definedName>
    <definedName name="_125___EHPAD_SALIES_DE_BEARN" localSheetId="7">#REF!</definedName>
    <definedName name="_125___EHPAD_SALIES_DE_BEARN">#REF!</definedName>
    <definedName name="Priorité" localSheetId="2">CPF!$F$1</definedName>
    <definedName name="Priorité">DAPEC!$F$2</definedName>
    <definedName name="SELECTIONNER_VOTRE_ETABLISSEMENT_DANS_LA_LISTE" localSheetId="2">CPF!$A$2</definedName>
    <definedName name="SELECTIONNER_VOTRE_ETABLISSEMENT_DANS_LA_LISTE">DAPEC!$A$3</definedName>
    <definedName name="_xlnm.Print_Area" localSheetId="2">CPF!$A$1:$F$37</definedName>
    <definedName name="_xlnm.Print_Area" localSheetId="0">DAPEC!$A$1:$F$40</definedName>
    <definedName name="_xlnm.Print_Area" localSheetId="3">'Déplacement 2020'!$A$1:$P$42</definedName>
    <definedName name="_xlnm.Print_Area" localSheetId="4">'Déplacement 2021'!$A$1:$P$42</definedName>
    <definedName name="_xlnm.Print_Area" localSheetId="5">'Déplacement 2022'!$A$1:$P$42</definedName>
    <definedName name="_xlnm.Print_Area" localSheetId="6">'Déplacement 2023'!$A$1:$P$42</definedName>
    <definedName name="_xlnm.Print_Area" localSheetId="8">Enseignement!$A$1:$F$27</definedName>
    <definedName name="_xlnm.Print_Area" localSheetId="1">Politique!$A$1:$F$42</definedName>
    <definedName name="_xlnm.Print_Area" localSheetId="9">'Répartition financière'!$A$1:$G$50</definedName>
    <definedName name="_xlnm.Print_Area" localSheetId="7">Traitement!$A$1:$K$46</definedName>
  </definedNames>
  <calcPr calcId="152511"/>
</workbook>
</file>

<file path=xl/calcChain.xml><?xml version="1.0" encoding="utf-8"?>
<calcChain xmlns="http://schemas.openxmlformats.org/spreadsheetml/2006/main">
  <c r="E34" i="21" l="1"/>
  <c r="E26" i="28" l="1"/>
  <c r="D26" i="28"/>
  <c r="C26" i="28"/>
  <c r="D30" i="4" l="1"/>
  <c r="D29" i="4"/>
  <c r="F26" i="28" l="1"/>
  <c r="H23" i="21"/>
  <c r="D37" i="21"/>
  <c r="E37" i="21"/>
  <c r="F37" i="21"/>
  <c r="C37" i="21"/>
  <c r="D35" i="21"/>
  <c r="E35" i="21"/>
  <c r="F35" i="21"/>
  <c r="C35" i="21"/>
  <c r="F34" i="21"/>
  <c r="D34" i="21"/>
  <c r="C34" i="21"/>
  <c r="A23" i="28" l="1"/>
  <c r="D16" i="28"/>
  <c r="B14" i="28"/>
  <c r="B11" i="28"/>
  <c r="D29" i="28" s="1"/>
  <c r="A4" i="21"/>
  <c r="A2" i="21"/>
  <c r="A5" i="16"/>
  <c r="A2" i="16"/>
  <c r="A4" i="30"/>
  <c r="A2" i="30"/>
  <c r="G37" i="21"/>
  <c r="H12" i="21" l="1"/>
  <c r="H17" i="21" l="1"/>
  <c r="H16" i="21"/>
  <c r="H15" i="21"/>
  <c r="C15" i="21"/>
  <c r="E14" i="21"/>
  <c r="D14" i="21"/>
  <c r="C14" i="21"/>
  <c r="G14" i="21" s="1"/>
  <c r="J44" i="30"/>
  <c r="H44" i="30"/>
  <c r="F44" i="30"/>
  <c r="D44" i="30"/>
  <c r="J43" i="30"/>
  <c r="H43" i="30"/>
  <c r="F43" i="30"/>
  <c r="D43" i="30"/>
  <c r="J42" i="30"/>
  <c r="H42" i="30"/>
  <c r="F42" i="30"/>
  <c r="D42" i="30"/>
  <c r="J40" i="30"/>
  <c r="H40" i="30"/>
  <c r="F40" i="30"/>
  <c r="D40" i="30"/>
  <c r="J37" i="30"/>
  <c r="H37" i="30"/>
  <c r="F37" i="30"/>
  <c r="D37" i="30"/>
  <c r="D30" i="30"/>
  <c r="J33" i="30"/>
  <c r="H33" i="30"/>
  <c r="F33" i="30"/>
  <c r="D33" i="30"/>
  <c r="J30" i="30"/>
  <c r="H30" i="30"/>
  <c r="F30" i="30"/>
  <c r="I45" i="30"/>
  <c r="G45" i="30"/>
  <c r="E45" i="30"/>
  <c r="I24" i="30"/>
  <c r="G24" i="30"/>
  <c r="E24" i="30"/>
  <c r="C24" i="30"/>
  <c r="D11" i="21" s="1"/>
  <c r="D36" i="21" s="1"/>
  <c r="H8" i="21"/>
  <c r="H14" i="21"/>
  <c r="H13" i="21"/>
  <c r="H11" i="21"/>
  <c r="H10" i="21"/>
  <c r="H9" i="21"/>
  <c r="D14" i="16"/>
  <c r="E14" i="16"/>
  <c r="C14" i="16"/>
  <c r="F12" i="16"/>
  <c r="E11" i="21" l="1"/>
  <c r="E36" i="21" s="1"/>
  <c r="F11" i="21"/>
  <c r="F36" i="21" s="1"/>
  <c r="C11" i="21"/>
  <c r="C36" i="21" s="1"/>
  <c r="C45" i="30"/>
  <c r="J23" i="30"/>
  <c r="H23" i="30"/>
  <c r="J22" i="30"/>
  <c r="H22" i="30"/>
  <c r="J21" i="30"/>
  <c r="H21" i="30"/>
  <c r="F23" i="30"/>
  <c r="F22" i="30"/>
  <c r="F21" i="30"/>
  <c r="D23" i="30"/>
  <c r="D22" i="30"/>
  <c r="D21" i="30"/>
  <c r="J19" i="30"/>
  <c r="H19" i="30"/>
  <c r="F19" i="30"/>
  <c r="D19" i="30"/>
  <c r="J16" i="30"/>
  <c r="H16" i="30"/>
  <c r="F16" i="30"/>
  <c r="D16" i="30"/>
  <c r="J12" i="30"/>
  <c r="H12" i="30"/>
  <c r="F12" i="30"/>
  <c r="D12" i="30"/>
  <c r="J9" i="30"/>
  <c r="H9" i="30"/>
  <c r="F9" i="30"/>
  <c r="D9" i="30"/>
  <c r="G11" i="21" l="1"/>
  <c r="F12" i="21"/>
  <c r="D12" i="21"/>
  <c r="E12" i="21"/>
  <c r="C12" i="21"/>
  <c r="A46" i="30"/>
  <c r="D45" i="30"/>
  <c r="K44" i="30"/>
  <c r="J45" i="30"/>
  <c r="F45" i="30"/>
  <c r="J24" i="30"/>
  <c r="F16" i="21" s="1"/>
  <c r="H45" i="30"/>
  <c r="F24" i="30"/>
  <c r="D16" i="21" s="1"/>
  <c r="K42" i="30"/>
  <c r="K43" i="30"/>
  <c r="K16" i="30"/>
  <c r="K23" i="30"/>
  <c r="K22" i="30"/>
  <c r="K21" i="30"/>
  <c r="K9" i="30"/>
  <c r="D24" i="30"/>
  <c r="C16" i="21" s="1"/>
  <c r="H24" i="30"/>
  <c r="E16" i="21" s="1"/>
  <c r="K19" i="30"/>
  <c r="K12" i="30"/>
  <c r="K40" i="30"/>
  <c r="K33" i="30"/>
  <c r="K37" i="30"/>
  <c r="K30" i="30"/>
  <c r="G12" i="21" l="1"/>
  <c r="K45" i="30"/>
  <c r="K24" i="30"/>
  <c r="A25" i="30"/>
  <c r="A3" i="30"/>
  <c r="A27" i="30" l="1"/>
  <c r="B4" i="4"/>
  <c r="A19" i="21" s="1"/>
  <c r="I6" i="21" l="1"/>
  <c r="K6" i="21"/>
  <c r="J6" i="21"/>
  <c r="G7" i="4"/>
  <c r="E15" i="21"/>
  <c r="D15" i="21"/>
  <c r="E13" i="21"/>
  <c r="D13" i="21"/>
  <c r="C13" i="21"/>
  <c r="E10" i="21"/>
  <c r="D10" i="21"/>
  <c r="C10" i="21"/>
  <c r="T21" i="11"/>
  <c r="G15" i="21" l="1"/>
  <c r="K8" i="21"/>
  <c r="K23" i="21"/>
  <c r="I12" i="21"/>
  <c r="I23" i="21"/>
  <c r="J23" i="21"/>
  <c r="J12" i="21"/>
  <c r="J10" i="21"/>
  <c r="J11" i="21"/>
  <c r="J13" i="21"/>
  <c r="J15" i="21"/>
  <c r="J14" i="21"/>
  <c r="J16" i="21"/>
  <c r="J17" i="21"/>
  <c r="J9" i="21"/>
  <c r="I11" i="21"/>
  <c r="I15" i="21"/>
  <c r="I14" i="21"/>
  <c r="I17" i="21"/>
  <c r="I16" i="21"/>
  <c r="I13" i="21"/>
  <c r="J8" i="21"/>
  <c r="G13" i="21"/>
  <c r="I10" i="21"/>
  <c r="I8" i="21"/>
  <c r="I9" i="21"/>
  <c r="E39" i="13"/>
  <c r="H29" i="13"/>
  <c r="H18" i="13"/>
  <c r="H17" i="13"/>
  <c r="H9" i="13"/>
  <c r="H10" i="13"/>
  <c r="H8" i="13"/>
  <c r="E9" i="13"/>
  <c r="E10" i="13"/>
  <c r="E8" i="13"/>
  <c r="B9" i="13"/>
  <c r="B10" i="13"/>
  <c r="B8" i="13"/>
  <c r="E39" i="12"/>
  <c r="H29" i="12"/>
  <c r="H18" i="12"/>
  <c r="H17" i="12"/>
  <c r="H9" i="12"/>
  <c r="H10" i="12"/>
  <c r="H8" i="12"/>
  <c r="E9" i="12"/>
  <c r="E10" i="12"/>
  <c r="E8" i="12"/>
  <c r="B9" i="12"/>
  <c r="B10" i="12"/>
  <c r="B8" i="12"/>
  <c r="E39" i="11"/>
  <c r="H29" i="11"/>
  <c r="H18" i="11"/>
  <c r="H17" i="11"/>
  <c r="H9" i="11"/>
  <c r="H10" i="11"/>
  <c r="H8" i="11"/>
  <c r="E9" i="11"/>
  <c r="E10" i="11"/>
  <c r="E8" i="11"/>
  <c r="B9" i="11"/>
  <c r="B10" i="11"/>
  <c r="B8" i="11"/>
  <c r="G20" i="21" l="1"/>
  <c r="J24" i="21"/>
  <c r="I24" i="21"/>
  <c r="F17" i="28"/>
  <c r="G20" i="4" l="1"/>
  <c r="D36" i="4" l="1"/>
  <c r="G2" i="4"/>
  <c r="A3" i="13" l="1"/>
  <c r="A3" i="12"/>
  <c r="A3" i="11"/>
  <c r="A3" i="7"/>
  <c r="P3" i="7" l="1"/>
  <c r="A3" i="16" l="1"/>
  <c r="P3" i="11" l="1"/>
  <c r="P3" i="13" l="1"/>
  <c r="P3" i="12"/>
  <c r="F11" i="16"/>
  <c r="F10" i="16"/>
  <c r="A3" i="21"/>
  <c r="P4" i="11"/>
  <c r="I9" i="7"/>
  <c r="F9" i="7"/>
  <c r="C9" i="7"/>
  <c r="D47" i="21" l="1"/>
  <c r="G28" i="21"/>
  <c r="G27" i="21"/>
  <c r="G26" i="21"/>
  <c r="G25" i="21"/>
  <c r="C30" i="4" s="1"/>
  <c r="F13" i="16"/>
  <c r="F9" i="16"/>
  <c r="O18" i="11"/>
  <c r="C4" i="11"/>
  <c r="P30" i="7"/>
  <c r="P31" i="7" s="1"/>
  <c r="P32" i="7" s="1"/>
  <c r="P33" i="7" s="1"/>
  <c r="P34" i="7" s="1"/>
  <c r="P35" i="7" s="1"/>
  <c r="P36" i="7" s="1"/>
  <c r="P37" i="7" s="1"/>
  <c r="P38" i="7" s="1"/>
  <c r="P39" i="7" s="1"/>
  <c r="P40" i="7" s="1"/>
  <c r="P41" i="7" s="1"/>
  <c r="P42" i="7" s="1"/>
  <c r="P29" i="11" s="1"/>
  <c r="P30" i="11" s="1"/>
  <c r="P31" i="11" s="1"/>
  <c r="P32" i="11" s="1"/>
  <c r="P33" i="11" s="1"/>
  <c r="P34" i="11" s="1"/>
  <c r="P35" i="11" s="1"/>
  <c r="P36" i="11" s="1"/>
  <c r="P37" i="11" s="1"/>
  <c r="P38" i="11" s="1"/>
  <c r="P39" i="11" s="1"/>
  <c r="P40" i="11" s="1"/>
  <c r="P41" i="11" s="1"/>
  <c r="P42" i="11" s="1"/>
  <c r="P29" i="12" s="1"/>
  <c r="P30" i="12" s="1"/>
  <c r="P31" i="12" s="1"/>
  <c r="P32" i="12" s="1"/>
  <c r="P33" i="12" s="1"/>
  <c r="P34" i="12" s="1"/>
  <c r="P35" i="12" s="1"/>
  <c r="P36" i="12" s="1"/>
  <c r="P37" i="12" s="1"/>
  <c r="P38" i="12" s="1"/>
  <c r="P39" i="12" s="1"/>
  <c r="P40" i="12" s="1"/>
  <c r="P41" i="12" s="1"/>
  <c r="P42" i="12" s="1"/>
  <c r="P29" i="13" s="1"/>
  <c r="P30" i="13" s="1"/>
  <c r="P31" i="13" s="1"/>
  <c r="P32" i="13" s="1"/>
  <c r="P33" i="13" s="1"/>
  <c r="P34" i="13" s="1"/>
  <c r="P35" i="13" s="1"/>
  <c r="P36" i="13" s="1"/>
  <c r="P37" i="13" s="1"/>
  <c r="P38" i="13" s="1"/>
  <c r="P39" i="13" s="1"/>
  <c r="P40" i="13" s="1"/>
  <c r="P41" i="13" s="1"/>
  <c r="P42" i="13" s="1"/>
  <c r="O42" i="7"/>
  <c r="I29" i="7" s="1"/>
  <c r="J29" i="7" s="1"/>
  <c r="N42" i="7"/>
  <c r="N29" i="11" s="1"/>
  <c r="C5" i="12"/>
  <c r="S21" i="12" s="1"/>
  <c r="C5" i="13"/>
  <c r="S21" i="13" s="1"/>
  <c r="C5" i="11"/>
  <c r="P4" i="12"/>
  <c r="O19" i="12" s="1"/>
  <c r="P4" i="13"/>
  <c r="O18" i="13" s="1"/>
  <c r="H4" i="12"/>
  <c r="H4" i="13"/>
  <c r="H4" i="11"/>
  <c r="C4" i="12"/>
  <c r="C4" i="13"/>
  <c r="J40" i="13"/>
  <c r="G40" i="13"/>
  <c r="D40" i="13"/>
  <c r="K40" i="13" s="1"/>
  <c r="J39" i="13"/>
  <c r="G39" i="13"/>
  <c r="D39" i="13"/>
  <c r="J35" i="13"/>
  <c r="K35" i="13" s="1"/>
  <c r="J34" i="13"/>
  <c r="K34" i="13" s="1"/>
  <c r="E32" i="13"/>
  <c r="H31" i="13"/>
  <c r="E31" i="13" s="1"/>
  <c r="H30" i="13"/>
  <c r="E30" i="13"/>
  <c r="E29" i="13"/>
  <c r="J24" i="13"/>
  <c r="K24" i="13" s="1"/>
  <c r="J23" i="13"/>
  <c r="K23" i="13" s="1"/>
  <c r="N22" i="13"/>
  <c r="J22" i="13"/>
  <c r="K22" i="13" s="1"/>
  <c r="J21" i="13"/>
  <c r="K21" i="13"/>
  <c r="J20" i="13"/>
  <c r="K20" i="13" s="1"/>
  <c r="J19" i="13"/>
  <c r="K19" i="13" s="1"/>
  <c r="J18" i="13"/>
  <c r="K18" i="13" s="1"/>
  <c r="J17" i="13"/>
  <c r="K17" i="13" s="1"/>
  <c r="J15" i="13"/>
  <c r="G15" i="13"/>
  <c r="J14" i="13"/>
  <c r="G14" i="13"/>
  <c r="J40" i="12"/>
  <c r="G40" i="12"/>
  <c r="D40" i="12"/>
  <c r="J39" i="12"/>
  <c r="G39" i="12"/>
  <c r="D39" i="12"/>
  <c r="J35" i="12"/>
  <c r="K35" i="12"/>
  <c r="J34" i="12"/>
  <c r="K34" i="12" s="1"/>
  <c r="E32" i="12"/>
  <c r="H31" i="12"/>
  <c r="E31" i="12" s="1"/>
  <c r="H30" i="12"/>
  <c r="E29" i="12"/>
  <c r="J24" i="12"/>
  <c r="K24" i="12" s="1"/>
  <c r="J23" i="12"/>
  <c r="K23" i="12" s="1"/>
  <c r="N22" i="12"/>
  <c r="J22" i="12"/>
  <c r="K22" i="12" s="1"/>
  <c r="J21" i="12"/>
  <c r="K21" i="12"/>
  <c r="J20" i="12"/>
  <c r="K20" i="12" s="1"/>
  <c r="J19" i="12"/>
  <c r="K19" i="12" s="1"/>
  <c r="J18" i="12"/>
  <c r="K18" i="12" s="1"/>
  <c r="J17" i="12"/>
  <c r="K17" i="12" s="1"/>
  <c r="J15" i="12"/>
  <c r="K15" i="12" s="1"/>
  <c r="G15" i="12"/>
  <c r="J14" i="12"/>
  <c r="G14" i="12"/>
  <c r="J40" i="11"/>
  <c r="G40" i="11"/>
  <c r="D40" i="11"/>
  <c r="J39" i="11"/>
  <c r="G39" i="11"/>
  <c r="D39" i="11"/>
  <c r="J35" i="11"/>
  <c r="K35" i="11" s="1"/>
  <c r="J34" i="11"/>
  <c r="K34" i="11"/>
  <c r="E32" i="11"/>
  <c r="H31" i="11"/>
  <c r="E31" i="11" s="1"/>
  <c r="H30" i="11"/>
  <c r="E30" i="11" s="1"/>
  <c r="E29" i="11"/>
  <c r="J24" i="11"/>
  <c r="K24" i="11" s="1"/>
  <c r="J23" i="11"/>
  <c r="K23" i="11" s="1"/>
  <c r="N22" i="11"/>
  <c r="J22" i="11"/>
  <c r="K22" i="11" s="1"/>
  <c r="J21" i="11"/>
  <c r="K21" i="11" s="1"/>
  <c r="J20" i="11"/>
  <c r="K20" i="11" s="1"/>
  <c r="J19" i="11"/>
  <c r="K19" i="11" s="1"/>
  <c r="J18" i="11"/>
  <c r="K18" i="11" s="1"/>
  <c r="J17" i="11"/>
  <c r="K17" i="11" s="1"/>
  <c r="J15" i="11"/>
  <c r="G15" i="11"/>
  <c r="J14" i="11"/>
  <c r="G14" i="11"/>
  <c r="J40" i="7"/>
  <c r="D40" i="7"/>
  <c r="J39" i="7"/>
  <c r="G39" i="7"/>
  <c r="D39" i="7"/>
  <c r="J35" i="7"/>
  <c r="K35" i="7" s="1"/>
  <c r="J34" i="7"/>
  <c r="K34" i="7" s="1"/>
  <c r="E32" i="7"/>
  <c r="H31" i="7"/>
  <c r="E31" i="7" s="1"/>
  <c r="H30" i="7"/>
  <c r="E30" i="7" s="1"/>
  <c r="E29" i="7"/>
  <c r="J24" i="7"/>
  <c r="K24" i="7" s="1"/>
  <c r="J23" i="7"/>
  <c r="K23" i="7" s="1"/>
  <c r="N22" i="7"/>
  <c r="J22" i="7"/>
  <c r="K22" i="7" s="1"/>
  <c r="O21" i="7"/>
  <c r="J21" i="7"/>
  <c r="K21" i="7" s="1"/>
  <c r="O20" i="7"/>
  <c r="J20" i="7"/>
  <c r="K20" i="7" s="1"/>
  <c r="O19" i="7"/>
  <c r="J19" i="7"/>
  <c r="K19" i="7" s="1"/>
  <c r="O18" i="7"/>
  <c r="J18" i="7"/>
  <c r="K18" i="7" s="1"/>
  <c r="O17" i="7"/>
  <c r="J17" i="7"/>
  <c r="K17" i="7" s="1"/>
  <c r="O16" i="7"/>
  <c r="O15" i="7"/>
  <c r="J15" i="7"/>
  <c r="G15" i="7"/>
  <c r="O14" i="7"/>
  <c r="J14" i="7"/>
  <c r="G14" i="7"/>
  <c r="O13" i="7"/>
  <c r="O12" i="7"/>
  <c r="O11" i="7"/>
  <c r="O10" i="7"/>
  <c r="P10" i="7" s="1"/>
  <c r="B46" i="21"/>
  <c r="F14" i="16" l="1"/>
  <c r="R21" i="11"/>
  <c r="S21" i="11"/>
  <c r="Q21" i="12"/>
  <c r="R21" i="12"/>
  <c r="Q21" i="13"/>
  <c r="R21" i="13"/>
  <c r="Q21" i="11"/>
  <c r="K15" i="11"/>
  <c r="K14" i="12"/>
  <c r="K39" i="12"/>
  <c r="K39" i="13"/>
  <c r="K41" i="13" s="1"/>
  <c r="G36" i="21"/>
  <c r="K40" i="7"/>
  <c r="C9" i="13"/>
  <c r="D9" i="13" s="1"/>
  <c r="I8" i="13"/>
  <c r="I9" i="13"/>
  <c r="J9" i="13" s="1"/>
  <c r="F8" i="13"/>
  <c r="F9" i="13"/>
  <c r="C8" i="13"/>
  <c r="K15" i="13"/>
  <c r="K14" i="13"/>
  <c r="F9" i="12"/>
  <c r="G9" i="12" s="1"/>
  <c r="C8" i="12"/>
  <c r="C9" i="12"/>
  <c r="D9" i="12" s="1"/>
  <c r="I8" i="12"/>
  <c r="I9" i="12"/>
  <c r="J9" i="12" s="1"/>
  <c r="F8" i="12"/>
  <c r="K40" i="12"/>
  <c r="K40" i="11"/>
  <c r="K39" i="11"/>
  <c r="C9" i="11"/>
  <c r="F9" i="11"/>
  <c r="I9" i="11"/>
  <c r="K25" i="12"/>
  <c r="I30" i="7"/>
  <c r="J30" i="7" s="1"/>
  <c r="I32" i="7"/>
  <c r="J32" i="7" s="1"/>
  <c r="O29" i="11"/>
  <c r="O42" i="11" s="1"/>
  <c r="O29" i="12" s="1"/>
  <c r="O42" i="12" s="1"/>
  <c r="O29" i="13" s="1"/>
  <c r="O42" i="13" s="1"/>
  <c r="I29" i="13" s="1"/>
  <c r="O14" i="13"/>
  <c r="O11" i="13"/>
  <c r="O17" i="13"/>
  <c r="O15" i="13"/>
  <c r="O16" i="13"/>
  <c r="O10" i="13"/>
  <c r="P10" i="13" s="1"/>
  <c r="P11" i="13" s="1"/>
  <c r="O19" i="13"/>
  <c r="O12" i="13"/>
  <c r="O21" i="13"/>
  <c r="O13" i="13"/>
  <c r="O16" i="11"/>
  <c r="O15" i="12"/>
  <c r="O20" i="13"/>
  <c r="P11" i="7"/>
  <c r="P12" i="7" s="1"/>
  <c r="P13" i="7" s="1"/>
  <c r="P14" i="7" s="1"/>
  <c r="P15" i="7" s="1"/>
  <c r="P16" i="7" s="1"/>
  <c r="P17" i="7" s="1"/>
  <c r="P18" i="7" s="1"/>
  <c r="P19" i="7" s="1"/>
  <c r="P20" i="7" s="1"/>
  <c r="P21" i="7" s="1"/>
  <c r="P22" i="7" s="1"/>
  <c r="K14" i="7"/>
  <c r="K39" i="7"/>
  <c r="K41" i="7" s="1"/>
  <c r="O10" i="11"/>
  <c r="P10" i="11" s="1"/>
  <c r="O13" i="11"/>
  <c r="O11" i="11"/>
  <c r="O19" i="11"/>
  <c r="O17" i="11"/>
  <c r="O21" i="11"/>
  <c r="O14" i="11"/>
  <c r="O12" i="11"/>
  <c r="K15" i="7"/>
  <c r="O22" i="7"/>
  <c r="O10" i="12"/>
  <c r="P10" i="12" s="1"/>
  <c r="O15" i="11"/>
  <c r="O20" i="11"/>
  <c r="F32" i="7"/>
  <c r="G32" i="7" s="1"/>
  <c r="K32" i="7" s="1"/>
  <c r="E30" i="12"/>
  <c r="K25" i="7"/>
  <c r="K41" i="12"/>
  <c r="N42" i="11"/>
  <c r="N29" i="12" s="1"/>
  <c r="K14" i="11"/>
  <c r="K25" i="11" s="1"/>
  <c r="O12" i="12"/>
  <c r="O17" i="12"/>
  <c r="O16" i="12"/>
  <c r="O18" i="12"/>
  <c r="O21" i="12"/>
  <c r="O14" i="12"/>
  <c r="O20" i="12"/>
  <c r="O13" i="12"/>
  <c r="O11" i="12"/>
  <c r="F29" i="7"/>
  <c r="B47" i="21"/>
  <c r="I32" i="11" l="1"/>
  <c r="J32" i="11" s="1"/>
  <c r="K25" i="13"/>
  <c r="G9" i="13"/>
  <c r="K9" i="13" s="1"/>
  <c r="I29" i="12"/>
  <c r="J29" i="12" s="1"/>
  <c r="K41" i="11"/>
  <c r="D9" i="11"/>
  <c r="I32" i="12"/>
  <c r="J32" i="12" s="1"/>
  <c r="I31" i="7"/>
  <c r="J31" i="7" s="1"/>
  <c r="I29" i="11"/>
  <c r="I30" i="11" s="1"/>
  <c r="J30" i="11" s="1"/>
  <c r="Q22" i="7"/>
  <c r="C10" i="7" s="1"/>
  <c r="P12" i="13"/>
  <c r="P13" i="13" s="1"/>
  <c r="P14" i="13" s="1"/>
  <c r="P15" i="13" s="1"/>
  <c r="P16" i="13" s="1"/>
  <c r="P17" i="13" s="1"/>
  <c r="P18" i="13" s="1"/>
  <c r="P19" i="13" s="1"/>
  <c r="P20" i="13" s="1"/>
  <c r="P21" i="13" s="1"/>
  <c r="P22" i="13" s="1"/>
  <c r="O22" i="13"/>
  <c r="S22" i="13" s="1"/>
  <c r="P11" i="12"/>
  <c r="P12" i="12" s="1"/>
  <c r="P13" i="12" s="1"/>
  <c r="P14" i="12" s="1"/>
  <c r="P15" i="12" s="1"/>
  <c r="P16" i="12" s="1"/>
  <c r="P17" i="12" s="1"/>
  <c r="P18" i="12" s="1"/>
  <c r="P19" i="12" s="1"/>
  <c r="P20" i="12" s="1"/>
  <c r="P21" i="12" s="1"/>
  <c r="P22" i="12" s="1"/>
  <c r="J9" i="11"/>
  <c r="G9" i="11"/>
  <c r="P11" i="11"/>
  <c r="P12" i="11" s="1"/>
  <c r="P13" i="11" s="1"/>
  <c r="P14" i="11" s="1"/>
  <c r="P15" i="11" s="1"/>
  <c r="P16" i="11" s="1"/>
  <c r="P17" i="11" s="1"/>
  <c r="P18" i="11" s="1"/>
  <c r="P19" i="11" s="1"/>
  <c r="P20" i="11" s="1"/>
  <c r="P21" i="11" s="1"/>
  <c r="P22" i="11" s="1"/>
  <c r="O22" i="11"/>
  <c r="I32" i="13"/>
  <c r="J32" i="13" s="1"/>
  <c r="F32" i="11"/>
  <c r="G32" i="11" s="1"/>
  <c r="K32" i="11" s="1"/>
  <c r="K9" i="12"/>
  <c r="O22" i="12"/>
  <c r="Q22" i="12" s="1"/>
  <c r="J29" i="13"/>
  <c r="I30" i="13"/>
  <c r="J30" i="13" s="1"/>
  <c r="G29" i="7"/>
  <c r="K29" i="7" s="1"/>
  <c r="F29" i="11"/>
  <c r="G29" i="11" s="1"/>
  <c r="F30" i="7"/>
  <c r="G30" i="7" s="1"/>
  <c r="K30" i="7" s="1"/>
  <c r="N42" i="12"/>
  <c r="N29" i="13" s="1"/>
  <c r="J29" i="11" l="1"/>
  <c r="J8" i="13"/>
  <c r="I10" i="13"/>
  <c r="J10" i="13" s="1"/>
  <c r="I30" i="12"/>
  <c r="J30" i="12" s="1"/>
  <c r="C10" i="12"/>
  <c r="D10" i="12" s="1"/>
  <c r="D9" i="7"/>
  <c r="C8" i="7"/>
  <c r="D8" i="7" s="1"/>
  <c r="D10" i="7"/>
  <c r="R22" i="7"/>
  <c r="Q22" i="13"/>
  <c r="C10" i="13" s="1"/>
  <c r="K9" i="11"/>
  <c r="F32" i="12"/>
  <c r="G32" i="12" s="1"/>
  <c r="K32" i="12" s="1"/>
  <c r="Q22" i="11"/>
  <c r="I31" i="11"/>
  <c r="J31" i="11" s="1"/>
  <c r="S22" i="12"/>
  <c r="I10" i="12" s="1"/>
  <c r="R22" i="12"/>
  <c r="F10" i="12" s="1"/>
  <c r="F30" i="11"/>
  <c r="F29" i="12"/>
  <c r="G29" i="12" s="1"/>
  <c r="K29" i="12" s="1"/>
  <c r="I31" i="13"/>
  <c r="J31" i="13" s="1"/>
  <c r="D8" i="12"/>
  <c r="N42" i="13"/>
  <c r="K29" i="11"/>
  <c r="F31" i="7"/>
  <c r="G31" i="7" s="1"/>
  <c r="K31" i="7" s="1"/>
  <c r="K36" i="7" s="1"/>
  <c r="I31" i="12" l="1"/>
  <c r="J31" i="12" s="1"/>
  <c r="F8" i="7"/>
  <c r="G8" i="7" s="1"/>
  <c r="F10" i="7"/>
  <c r="G10" i="7" s="1"/>
  <c r="C8" i="11"/>
  <c r="D8" i="11" s="1"/>
  <c r="C10" i="11"/>
  <c r="D10" i="11" s="1"/>
  <c r="G9" i="7"/>
  <c r="G8" i="12"/>
  <c r="G10" i="12"/>
  <c r="R22" i="13"/>
  <c r="F10" i="13" s="1"/>
  <c r="D10" i="13"/>
  <c r="R22" i="11"/>
  <c r="F10" i="11" s="1"/>
  <c r="J8" i="12"/>
  <c r="J10" i="12"/>
  <c r="S22" i="7"/>
  <c r="D8" i="13"/>
  <c r="F30" i="12"/>
  <c r="F31" i="12" s="1"/>
  <c r="G31" i="12" s="1"/>
  <c r="T22" i="12"/>
  <c r="G30" i="11"/>
  <c r="K30" i="11" s="1"/>
  <c r="F31" i="11"/>
  <c r="G31" i="11" s="1"/>
  <c r="K31" i="11" s="1"/>
  <c r="F29" i="13"/>
  <c r="F32" i="13"/>
  <c r="G32" i="13" s="1"/>
  <c r="K32" i="13" s="1"/>
  <c r="K31" i="12" l="1"/>
  <c r="I8" i="7"/>
  <c r="J8" i="7" s="1"/>
  <c r="K8" i="7" s="1"/>
  <c r="I10" i="7"/>
  <c r="J10" i="7" s="1"/>
  <c r="K10" i="7" s="1"/>
  <c r="G10" i="11"/>
  <c r="F8" i="11"/>
  <c r="G8" i="11" s="1"/>
  <c r="K8" i="12"/>
  <c r="J9" i="7"/>
  <c r="K9" i="7" s="1"/>
  <c r="K10" i="12"/>
  <c r="S22" i="11"/>
  <c r="I10" i="11" s="1"/>
  <c r="G8" i="13"/>
  <c r="K8" i="13" s="1"/>
  <c r="G10" i="13"/>
  <c r="K10" i="13" s="1"/>
  <c r="T22" i="13"/>
  <c r="G30" i="12"/>
  <c r="K30" i="12" s="1"/>
  <c r="K36" i="11"/>
  <c r="G29" i="13"/>
  <c r="K29" i="13" s="1"/>
  <c r="F30" i="13"/>
  <c r="G30" i="13" s="1"/>
  <c r="K30" i="13" s="1"/>
  <c r="K36" i="12" l="1"/>
  <c r="T22" i="11"/>
  <c r="K11" i="12"/>
  <c r="K42" i="12" s="1"/>
  <c r="E9" i="21" s="1"/>
  <c r="J10" i="11"/>
  <c r="K10" i="11" s="1"/>
  <c r="I8" i="11"/>
  <c r="J8" i="11" s="1"/>
  <c r="K8" i="11" s="1"/>
  <c r="K11" i="7"/>
  <c r="K42" i="7" s="1"/>
  <c r="C9" i="21" s="1"/>
  <c r="K11" i="13"/>
  <c r="F31" i="13"/>
  <c r="G31" i="13" s="1"/>
  <c r="K31" i="13" s="1"/>
  <c r="K36" i="13" s="1"/>
  <c r="G16" i="21"/>
  <c r="E29" i="21" l="1"/>
  <c r="E29" i="4"/>
  <c r="K11" i="11"/>
  <c r="K42" i="11" s="1"/>
  <c r="D9" i="21" s="1"/>
  <c r="K42" i="13"/>
  <c r="F9" i="21" s="1"/>
  <c r="F29" i="21"/>
  <c r="C29" i="21"/>
  <c r="D30" i="21" l="1"/>
  <c r="D38" i="21"/>
  <c r="F30" i="21"/>
  <c r="F38" i="21"/>
  <c r="E30" i="21"/>
  <c r="E38" i="21"/>
  <c r="E39" i="21" s="1"/>
  <c r="E41" i="21" s="1"/>
  <c r="C30" i="21"/>
  <c r="C38" i="21"/>
  <c r="G29" i="21"/>
  <c r="E30" i="4" s="1"/>
  <c r="G9" i="21"/>
  <c r="C29" i="4" s="1"/>
  <c r="G38" i="21" l="1"/>
  <c r="G30" i="21"/>
  <c r="G34" i="21"/>
  <c r="F39" i="21"/>
  <c r="F41" i="21" s="1"/>
  <c r="F30" i="4"/>
  <c r="D39" i="21" l="1"/>
  <c r="D41" i="21" l="1"/>
  <c r="G10" i="21"/>
  <c r="C39" i="21"/>
  <c r="C41" i="21" s="1"/>
  <c r="G35" i="21"/>
  <c r="G41" i="21" l="1"/>
  <c r="G17" i="21"/>
  <c r="G19" i="21" s="1"/>
  <c r="G39" i="21" s="1"/>
  <c r="D31" i="4" s="1"/>
  <c r="F29" i="4"/>
  <c r="D32" i="4" l="1"/>
  <c r="H25" i="21"/>
  <c r="E31" i="4"/>
  <c r="E32" i="4" s="1"/>
  <c r="C31" i="4"/>
  <c r="G31" i="4" l="1"/>
  <c r="C32" i="4"/>
  <c r="F32" i="4" s="1"/>
  <c r="F31" i="4"/>
</calcChain>
</file>

<file path=xl/sharedStrings.xml><?xml version="1.0" encoding="utf-8"?>
<sst xmlns="http://schemas.openxmlformats.org/spreadsheetml/2006/main" count="1531" uniqueCount="646">
  <si>
    <t>Montant</t>
  </si>
  <si>
    <t xml:space="preserve">Certificat de capacité d'orthophoniste </t>
  </si>
  <si>
    <t xml:space="preserve">Certificat de capacité d'orthoptiste </t>
  </si>
  <si>
    <t>Diplôme d'État d'Ergothérapeute</t>
  </si>
  <si>
    <t>Brevet d'État d'Animateur Technicien de l'Éducation Populaire - BEATEP</t>
  </si>
  <si>
    <t>Brevet Professionnel de la Jeunesse, de l'Éducation Populaire et du Sport - BPJEPS</t>
  </si>
  <si>
    <t>Certificat d'Aptitude aux Fonctions d'Encadrement et de Responsable d'Unité d'Intervention Sociale - CAFERUIS</t>
  </si>
  <si>
    <t>Diplôme d'État d'Aide-Soignant - DEAS</t>
  </si>
  <si>
    <t>Diplôme d'État d'Assistant de Service Social - DEASS</t>
  </si>
  <si>
    <t>Diplôme d'État d'Auxiliaire de Puériculture - DEAP</t>
  </si>
  <si>
    <t>Diplôme d'État d'Éducateur de Jeunes Enfants - DEEJE</t>
  </si>
  <si>
    <t>Diplôme d'État d'Éducateur Technique Spécialisé - DEETS</t>
  </si>
  <si>
    <t>Diplôme d'État d'Éducateur Spécialisé - DEES</t>
  </si>
  <si>
    <t>Diplôme d'État d'Infirmier Anesthésiste - IADE</t>
  </si>
  <si>
    <t>Diplôme d'État d'Infirmier de Bloc Opératoire - IBODE</t>
  </si>
  <si>
    <t>Diplôme d'État d'Infirmier - IDE</t>
  </si>
  <si>
    <t>Diplôme d'État de la Jeunesse, de l'Éducation Populaire et du Sport - DEJEPS</t>
  </si>
  <si>
    <t>Diplôme d'État de Manipulateur d'Électroradiologie médicale - DEMER</t>
  </si>
  <si>
    <t>Diplôme d'État de Moniteur Éducateur - DEME</t>
  </si>
  <si>
    <t>Diplôme d'État de Pédicure Podologue</t>
  </si>
  <si>
    <t>Diplôme d'État de Psychomotricien</t>
  </si>
  <si>
    <t>Diplôme d'État de Puéricultrice</t>
  </si>
  <si>
    <t>Diplôme d'État de Sage Femme</t>
  </si>
  <si>
    <t>Diplôme de Préparateur en Pharmacie Hospitalière</t>
  </si>
  <si>
    <t>Diplôme d'État de Masseur kinésithérapeute</t>
  </si>
  <si>
    <t>Diplôme de Cadre de Santé</t>
  </si>
  <si>
    <t>TOTAL</t>
  </si>
  <si>
    <t>Traitement</t>
  </si>
  <si>
    <t>Déplacement</t>
  </si>
  <si>
    <t xml:space="preserve">Téléphone : </t>
  </si>
  <si>
    <t>E-mail :</t>
  </si>
  <si>
    <t>N° SIRET :</t>
  </si>
  <si>
    <t>de l'action de formation</t>
  </si>
  <si>
    <t>financé par l'établissement</t>
  </si>
  <si>
    <t>demandé sur les fonds mutualisés</t>
  </si>
  <si>
    <t>SELECTIONNER VOTRE ETABLISSEMENT DANS LA LISTE</t>
  </si>
  <si>
    <t>AQU124 - CENTRE GERONTOLOGIQUE PONTACQ-NAY-JURANCON</t>
  </si>
  <si>
    <t>AQU001 - CH/MR ANTONNE</t>
  </si>
  <si>
    <t>AQU002 - EHPAD BEAUMONT/PERIGORD</t>
  </si>
  <si>
    <t>AQU003 - CH BELVES</t>
  </si>
  <si>
    <t>AQU004 - CH BERGERAC</t>
  </si>
  <si>
    <t>AQU005 - EPAC BOURDEILLES</t>
  </si>
  <si>
    <t>AQU006 - EHPAD BRANTOME</t>
  </si>
  <si>
    <t>AQU007 - EHPAD LE BUGUE</t>
  </si>
  <si>
    <t>AQU008 - EHPAD CADOUIN</t>
  </si>
  <si>
    <t>AQU009 - EHPAD CARSAC</t>
  </si>
  <si>
    <t>AQU010 - CH DOMME</t>
  </si>
  <si>
    <t>AQU011 - CH EXCIDEUIL</t>
  </si>
  <si>
    <t>AQU012 - EHPAD EYMET</t>
  </si>
  <si>
    <t>AQU013 - EHPAD HAUTEFORT</t>
  </si>
  <si>
    <t>AQU014 - EHPAD LA COQUILLE</t>
  </si>
  <si>
    <t>AQU015 - EHPAD LALINDE</t>
  </si>
  <si>
    <t>AQU016 - EHPAD MAREUIL SUR BELLE</t>
  </si>
  <si>
    <t>AQU018 - EHPAD MONPAZIER</t>
  </si>
  <si>
    <t>AQU019 - EHPAD MONTIGNAC</t>
  </si>
  <si>
    <t>AQU020 - CH VAUCLAIRE</t>
  </si>
  <si>
    <t>AQU021 - EHPAD MONTPON MENESTEROL</t>
  </si>
  <si>
    <t>AQU023 - EHPAD NEUVIC</t>
  </si>
  <si>
    <t>AQU024 - CH NONTRON</t>
  </si>
  <si>
    <t>AQU025 - CH PERIGUEUX</t>
  </si>
  <si>
    <t>AQU027 - EHPAD LA ROCHE CHALAIS</t>
  </si>
  <si>
    <t>AQU028 - CH SAINT ASTIER</t>
  </si>
  <si>
    <t>AQU030 - EHPAD SALIGNAC</t>
  </si>
  <si>
    <t>AQU031 - CH SARLAT</t>
  </si>
  <si>
    <t>AQU032 - EHPAD TERRASSON</t>
  </si>
  <si>
    <t>AQU033 - EHPAD THIVIERS</t>
  </si>
  <si>
    <t>AQU034 - FDE PERIGUEUX</t>
  </si>
  <si>
    <t>AQU035 - EHPAD AMBES</t>
  </si>
  <si>
    <t>AQU036 - CH D'ARCACHON LA TESTE</t>
  </si>
  <si>
    <t>AQU037 - CH BAZAS</t>
  </si>
  <si>
    <t>AQU038 - EHPAD BEGLES</t>
  </si>
  <si>
    <t>AQU039 - CH BLAYE</t>
  </si>
  <si>
    <t>AQU040 - CHU BORDEAUX</t>
  </si>
  <si>
    <t>AQU041 - CHS CHARLES PERRENS BORDEAUX</t>
  </si>
  <si>
    <t>AQU042 - EHPAD LE BOUSCAT</t>
  </si>
  <si>
    <t>AQU043 - CHS CADILLAC/GARONNE</t>
  </si>
  <si>
    <t>AQU044 - EHPAD CASTELNAU DE MEDOC</t>
  </si>
  <si>
    <t>AQU045 - EHPAD CASTILLON LA BATAILLE</t>
  </si>
  <si>
    <t>AQU046 - EHPAD CESTAS</t>
  </si>
  <si>
    <t>AQU047 - EHPAD COUTRAS</t>
  </si>
  <si>
    <t>AQU048 - EHPAD CREON</t>
  </si>
  <si>
    <t>AQU049 - CDEF EYSINES</t>
  </si>
  <si>
    <t>AQU050 - CHI SUD GIRONDE LA REOLE</t>
  </si>
  <si>
    <t>AQU051 - CH LIBOURNE</t>
  </si>
  <si>
    <t>AQU052 - CH MONSEGUR</t>
  </si>
  <si>
    <t>AQU053 - EHPAD PESSAC</t>
  </si>
  <si>
    <t>AQU054 - CLS/EHPAD PODENSAC</t>
  </si>
  <si>
    <t>AQU059 - EHPAD SOULAC SUR MER</t>
  </si>
  <si>
    <t>AQU060 - EHPAD TALENCE</t>
  </si>
  <si>
    <t>AQU061 - EHPAD VERTHEUIL MEDOC</t>
  </si>
  <si>
    <t>AQU063 - EHPAD BISCARROSSE</t>
  </si>
  <si>
    <t>AQU065 - EHPAD CAPBRETON</t>
  </si>
  <si>
    <t>AQU066 - CH DAX</t>
  </si>
  <si>
    <t>AQU067 - EHPAD GABARRET</t>
  </si>
  <si>
    <t>AQU068 - EHPAD GEAUNE</t>
  </si>
  <si>
    <t>AQU071 - EHPAD LUXEY</t>
  </si>
  <si>
    <t>AQU072 - CH MONT DE MARSAN</t>
  </si>
  <si>
    <t>AQU075 - EHPAD MUGRON</t>
  </si>
  <si>
    <t>AQU076 - EHPAD PEYREHORADE</t>
  </si>
  <si>
    <t>AQU077 - EHPAD PONTONX SUR ADOUR</t>
  </si>
  <si>
    <t>AQU083 - EHPAD TARTAS</t>
  </si>
  <si>
    <t>AQU084 - EHPAD VILLENEUVE DE MARSAN</t>
  </si>
  <si>
    <t>AQU086 - CH AGEN</t>
  </si>
  <si>
    <t>AQU087 - EHPAD AIGUILLON</t>
  </si>
  <si>
    <t>AQU088 - EHPAD CANCON</t>
  </si>
  <si>
    <t>AQU089 - EHPAD CASSENEUIL</t>
  </si>
  <si>
    <t>AQU090 - CH CASTELJALOUX</t>
  </si>
  <si>
    <t>AQU091 - EHPAD CASTELMORON SUR LOT</t>
  </si>
  <si>
    <t>AQU092 - EHPAD CASTILLONNES</t>
  </si>
  <si>
    <t>AQU093 - EHPAD CLAIRAC</t>
  </si>
  <si>
    <t>AQU094 - EHPAD DAMAZAN</t>
  </si>
  <si>
    <t>AQU095 - EHPAD FEUGAROLLES</t>
  </si>
  <si>
    <t>AQU096 - CH FUMEL</t>
  </si>
  <si>
    <t>AQU097 - CH MARMANDE</t>
  </si>
  <si>
    <t>AQU098 - EHPAD MAS D'AGENAIS</t>
  </si>
  <si>
    <t>AQU100 - EHPAD MEZIN</t>
  </si>
  <si>
    <t>AQU101 - EHPAD MIRAMONT DE GUYENNE</t>
  </si>
  <si>
    <t>AQU102 - FOYER MONCLAR D'AGENAIS</t>
  </si>
  <si>
    <t>AQU103 - EHPAD MONFLANQUIN</t>
  </si>
  <si>
    <t>AQU105 - CH PENNE D'AGENAIS</t>
  </si>
  <si>
    <t>AQU106 - CH LA CANDELIE</t>
  </si>
  <si>
    <t>AQU109 - EHPAD SOS EN ALBRET</t>
  </si>
  <si>
    <t>AQU111 - EHPAD VERTEUIL D'AGENAIS</t>
  </si>
  <si>
    <t>AQU112 - CH VILLENEUVE SUR LOT</t>
  </si>
  <si>
    <t>AQU113 - EHPAD VILLEREAL</t>
  </si>
  <si>
    <t>AQU114 - FDE PONT DU CASSE</t>
  </si>
  <si>
    <t>AQU115 - CH COTE BASQUE BAYONNE</t>
  </si>
  <si>
    <t>AQU116 - EHPAD GARLIN</t>
  </si>
  <si>
    <t>AQU117 - EHPAD HASPARREN</t>
  </si>
  <si>
    <t>AQU118 - CH MAULEON SOULE</t>
  </si>
  <si>
    <t>AQU119 - EHPAD MONEIN</t>
  </si>
  <si>
    <t>AQU120 - CH OLORON SAINTE MARIE</t>
  </si>
  <si>
    <t>AQU121 - CH ORTHEZ</t>
  </si>
  <si>
    <t>AQU122 - CH PAU</t>
  </si>
  <si>
    <t>AQU123 - CHS PYRENEES PAU</t>
  </si>
  <si>
    <t>AQU125 - EHPAD SALIES DE BEARN</t>
  </si>
  <si>
    <t>AQU126 - EHPAD SARE</t>
  </si>
  <si>
    <t>AQU127 - CDEF PAU</t>
  </si>
  <si>
    <t>AQU128 - MECS CASTILLON TARNOS</t>
  </si>
  <si>
    <t>AQU130 - IME COUTRAS</t>
  </si>
  <si>
    <t>AQU133 - FONDATION DE SELVES SARLAT</t>
  </si>
  <si>
    <t>AQU135 - CMPP MONT DE MARSAN</t>
  </si>
  <si>
    <t>AQU137 - MECS LIBOURNE</t>
  </si>
  <si>
    <t>AQU140 - IME MIMIZAN</t>
  </si>
  <si>
    <t>AQU141 - EHPAD PUYMIROL</t>
  </si>
  <si>
    <t>AQU142 - ITEP  AILHAUD-CASTELET BOULAZAC</t>
  </si>
  <si>
    <t>AQU144 - ETS PUB DEP CLAIRVIVRE</t>
  </si>
  <si>
    <t>AQU145 - CCAS BORDEAUX</t>
  </si>
  <si>
    <t>AQU146 - EHPAD VILLEFRANCHE DU PERIGORD</t>
  </si>
  <si>
    <t>AQU147 - EHPAD TOURNON D'AGENAIS</t>
  </si>
  <si>
    <t>AQU148 - EHPAD PRECHAC</t>
  </si>
  <si>
    <t>AQU155 - EHPAD COULOUNIEIX-CHAMIERS</t>
  </si>
  <si>
    <t>AQU156 - EHPAD LANOUAILLE</t>
  </si>
  <si>
    <t>AQU157 - CH SAINT PALAIS</t>
  </si>
  <si>
    <t>Choisir</t>
  </si>
  <si>
    <t>Grade :</t>
  </si>
  <si>
    <t>Statut :</t>
  </si>
  <si>
    <t>ACTION DE FORMATION</t>
  </si>
  <si>
    <t>ÉTABLISSEMENT</t>
  </si>
  <si>
    <t>AGENT</t>
  </si>
  <si>
    <t>SELECTIONNER L'ÉTUDE PROMOTIONNELLE DANS LA LISTE</t>
  </si>
  <si>
    <t>Date de début de scolarité :</t>
  </si>
  <si>
    <t>Date de fin de scolarité :</t>
  </si>
  <si>
    <t>Organisme de formation :</t>
  </si>
  <si>
    <t>N° d'activité :</t>
  </si>
  <si>
    <t>Coût et répartition :</t>
  </si>
  <si>
    <t>L'établissement atteste avoir pris connaissance des conditions de prise en charge de l'ANFH.</t>
  </si>
  <si>
    <t>Certifie l'exactitude des renseignements fournis et la conformité des documents joints.</t>
  </si>
  <si>
    <t xml:space="preserve">Fait à : </t>
  </si>
  <si>
    <t xml:space="preserve">le : </t>
  </si>
  <si>
    <t>Le directeur de l'établissement :</t>
  </si>
  <si>
    <t>Cachet de l'établissement - Signature</t>
  </si>
  <si>
    <t>Véhicule personnel de :</t>
  </si>
  <si>
    <t xml:space="preserve">à </t>
  </si>
  <si>
    <t>et retour, nombre de kilomètres</t>
  </si>
  <si>
    <t>(Joindre la photocopie de la carte grise du véhicule)</t>
  </si>
  <si>
    <t>Jusqu'à</t>
  </si>
  <si>
    <t>Nombre de</t>
  </si>
  <si>
    <t>de 2001</t>
  </si>
  <si>
    <t>au-delà</t>
  </si>
  <si>
    <t>Total</t>
  </si>
  <si>
    <t>Récapitulatif kilomètres parcourus</t>
  </si>
  <si>
    <t>2000 Km</t>
  </si>
  <si>
    <t>Kms</t>
  </si>
  <si>
    <t>total</t>
  </si>
  <si>
    <t>à 10.000 km</t>
  </si>
  <si>
    <t>de 10.000 km</t>
  </si>
  <si>
    <t>5Cv et moins</t>
  </si>
  <si>
    <t>Mois</t>
  </si>
  <si>
    <t>Cumul</t>
  </si>
  <si>
    <t>6 et 7 Cv</t>
  </si>
  <si>
    <t>AR</t>
  </si>
  <si>
    <t>Km</t>
  </si>
  <si>
    <t>8Cv et plus</t>
  </si>
  <si>
    <t>janvier</t>
  </si>
  <si>
    <t>Total véhicule personnelle :</t>
  </si>
  <si>
    <t>février</t>
  </si>
  <si>
    <t>TRANSPORT EN COMMUN</t>
  </si>
  <si>
    <t>mars</t>
  </si>
  <si>
    <t>Prix Aller</t>
  </si>
  <si>
    <t>Nombre</t>
  </si>
  <si>
    <t>Prix Retour</t>
  </si>
  <si>
    <t>avril</t>
  </si>
  <si>
    <t>SNCF 2ème classe</t>
  </si>
  <si>
    <t>mai</t>
  </si>
  <si>
    <t>SNCF 1ère classe et/ou avion</t>
  </si>
  <si>
    <t>juin</t>
  </si>
  <si>
    <t>Prix Unitaire</t>
  </si>
  <si>
    <t>juillet</t>
  </si>
  <si>
    <t>RATP - Carnet de 10 tickets</t>
  </si>
  <si>
    <t>août</t>
  </si>
  <si>
    <t>RATP - ticket vendu à l'unité</t>
  </si>
  <si>
    <t>septembre</t>
  </si>
  <si>
    <t>Métro - autres villes</t>
  </si>
  <si>
    <t>octobre</t>
  </si>
  <si>
    <t>Tramway</t>
  </si>
  <si>
    <t>novembre</t>
  </si>
  <si>
    <t>Autocar, bus</t>
  </si>
  <si>
    <t>décembre</t>
  </si>
  <si>
    <t>Taxi</t>
  </si>
  <si>
    <t>Parking</t>
  </si>
  <si>
    <t>Péage</t>
  </si>
  <si>
    <t>Total transport en commun</t>
  </si>
  <si>
    <t>FRAIS D'HEBERGEMENT</t>
  </si>
  <si>
    <t>En centre d'hébergement</t>
  </si>
  <si>
    <t>A l'hôtel</t>
  </si>
  <si>
    <t>Récapitulatif nombre de nuits</t>
  </si>
  <si>
    <t>Tarif FPH</t>
  </si>
  <si>
    <t>Nbre de nuits</t>
  </si>
  <si>
    <t>Prix</t>
  </si>
  <si>
    <t>découcher frais réels (dépenses réelles si dépenses réelles &lt; plafond 60,00 €)</t>
  </si>
  <si>
    <t>Location</t>
  </si>
  <si>
    <t>Total frais d'hébergement</t>
  </si>
  <si>
    <t>FRAIS DE RESTAURATION</t>
  </si>
  <si>
    <t>Repas</t>
  </si>
  <si>
    <t>Plein tarif</t>
  </si>
  <si>
    <t>Demi tarif</t>
  </si>
  <si>
    <t>Frais réels</t>
  </si>
  <si>
    <t>Déjeuner</t>
  </si>
  <si>
    <t>Diner</t>
  </si>
  <si>
    <t>Total frais de restauration :</t>
  </si>
  <si>
    <t>Total général :</t>
  </si>
  <si>
    <t>Cellule a remplir :</t>
  </si>
  <si>
    <t>Concerne l'année civile :</t>
  </si>
  <si>
    <t>Identification :</t>
  </si>
  <si>
    <t>Frais d'hébergement :</t>
  </si>
  <si>
    <t>Frais de restauration :</t>
  </si>
  <si>
    <t>Puissance</t>
  </si>
  <si>
    <t>Fiscale</t>
  </si>
  <si>
    <t>Report N-1</t>
  </si>
  <si>
    <t>FRAIS DE DÉPLACEMENT (une feuille par année civile)</t>
  </si>
  <si>
    <t>Centre</t>
  </si>
  <si>
    <t>Hôtel</t>
  </si>
  <si>
    <t>Total financement</t>
  </si>
  <si>
    <t>AFGSU</t>
  </si>
  <si>
    <t>Droits d'inscription au concours</t>
  </si>
  <si>
    <t>Supérieur et de la Recherche. Ils varient selon le diplôme préparé.</t>
  </si>
  <si>
    <t>Droits d'inscription</t>
  </si>
  <si>
    <t>Coût total estimé de l'Étude Promotionnelle</t>
  </si>
  <si>
    <t>RÉPARTITION FINANCIÈRE</t>
  </si>
  <si>
    <t>BUDGET ÉTABLISSEMENT - PLAN DE FORMATION</t>
  </si>
  <si>
    <t>BUDGET ANFH "FONDS MUTUALISÉS EP - GUICHET UNIQUE"</t>
  </si>
  <si>
    <t xml:space="preserve">Total coût estimé de l'Étude promotionnelle : </t>
  </si>
  <si>
    <t>Frais annexes non financés - hors Études Promotionnelles</t>
  </si>
  <si>
    <t>Seuls les dossiers d'agent admis sur liste principale seront examinés</t>
  </si>
  <si>
    <t>Enseignement</t>
  </si>
  <si>
    <t>Choisir n°</t>
  </si>
  <si>
    <t>Total établissement (1)</t>
  </si>
  <si>
    <t>Total Guichet Unique (2)</t>
  </si>
  <si>
    <t>Total financé (1 + 2)</t>
  </si>
  <si>
    <t>Ce tableau est AUTO ALIMENTÉ par les onglets (Dépl., Trait., Enseigt.) à compléter</t>
  </si>
  <si>
    <t>Favorable</t>
  </si>
  <si>
    <t>Défavorable</t>
  </si>
  <si>
    <t>Avis CTE :</t>
  </si>
  <si>
    <t>Date CTE :</t>
  </si>
  <si>
    <t>AQU022 - EHPAD MUSSIDAN</t>
  </si>
  <si>
    <t>AQU056 - EHPAD SAINT ANDRE DE CUBZAC</t>
  </si>
  <si>
    <t>AQU057 - CH SAINTE FOY LA GRANDE</t>
  </si>
  <si>
    <t>AQU058 - EHPAD SAINT MACAIRE</t>
  </si>
  <si>
    <t>AQU078 - EHPAD ROQUEFORT LABASTIDE</t>
  </si>
  <si>
    <t>AQU079 - EHPAD SAINT MARTIN DE SEIGNANX</t>
  </si>
  <si>
    <t>AQU080 - CH SAINT SEVER</t>
  </si>
  <si>
    <t>AQU085 - FDE MONT DE MARSAN</t>
  </si>
  <si>
    <t>AQU107 - EHPAD PORT SAINTE MARIE</t>
  </si>
  <si>
    <t>AQU108 - EHPAD SAINTE LIVRADE SUR LOT</t>
  </si>
  <si>
    <t>AQU136 - EHPAD SAINT JEAN PIED DE PORT</t>
  </si>
  <si>
    <t>AQU138 - CTRE MAT. MONT DE MARSAN</t>
  </si>
  <si>
    <t>AQU139 - IME MONT DE MARSAN</t>
  </si>
  <si>
    <t>AQU151 - GCS - SI DE LOT &amp; GARONNE</t>
  </si>
  <si>
    <t>AQU153 - EHPAD SAINT CYPRIEN</t>
  </si>
  <si>
    <t>AQU154 - MAS SAINT PAUL LES DAX</t>
  </si>
  <si>
    <t>AQU158 - EHPAD LA BOURDETTE</t>
  </si>
  <si>
    <t xml:space="preserve">Dossier suivi par Civilité Prénom NOM : </t>
  </si>
  <si>
    <t>Direction Civilité Prénom NOM :</t>
  </si>
  <si>
    <t>Adjoint Administratif</t>
  </si>
  <si>
    <t>Administratif statut local A</t>
  </si>
  <si>
    <t>Administratif statut local B</t>
  </si>
  <si>
    <t>Administratif statut local C</t>
  </si>
  <si>
    <t>Agent Chef</t>
  </si>
  <si>
    <t>Agent de Maitrise</t>
  </si>
  <si>
    <t>Agent d'Entretien Qualifié</t>
  </si>
  <si>
    <t>Agent d'Entretien</t>
  </si>
  <si>
    <t>Aide Médico-Psychologique</t>
  </si>
  <si>
    <t>Aide-Soignant</t>
  </si>
  <si>
    <t>Analyste Programmeur</t>
  </si>
  <si>
    <t>Animateur</t>
  </si>
  <si>
    <t>Apprenti</t>
  </si>
  <si>
    <t>Assistant Socio-Éducatif</t>
  </si>
  <si>
    <t>Aumonier</t>
  </si>
  <si>
    <t>Auxiliaire Puériculture</t>
  </si>
  <si>
    <t>Agent Service Hospitalier Qualifié</t>
  </si>
  <si>
    <t>Infirmier Catégorie B</t>
  </si>
  <si>
    <t>Infirmier Soins Généraux Catégorie A</t>
  </si>
  <si>
    <t>Adjoint des Cadres Hospitalier</t>
  </si>
  <si>
    <t>Assistant Médico-Administratif</t>
  </si>
  <si>
    <t>Attaché Administration Hospitalière</t>
  </si>
  <si>
    <t>Cadre Socio-Éducatif</t>
  </si>
  <si>
    <t>Chef de Projet</t>
  </si>
  <si>
    <t>Conducteur Ambulancier</t>
  </si>
  <si>
    <t>Conducteur Automobile</t>
  </si>
  <si>
    <t>Conseiller Éco Soc &amp; Famil.</t>
  </si>
  <si>
    <t>Contrat Emploi Consolidé</t>
  </si>
  <si>
    <t>Contrat Unique d'Insertion</t>
  </si>
  <si>
    <t>Dessinateur</t>
  </si>
  <si>
    <t>Diététicien</t>
  </si>
  <si>
    <t>Diététicien Cadre Santé</t>
  </si>
  <si>
    <t>Éducateur Jeunes Enfants</t>
  </si>
  <si>
    <t>Éducateur Technique Spécialisé</t>
  </si>
  <si>
    <t>Sélectionner le grade dans la liste</t>
  </si>
  <si>
    <t>NOM de jeune fille :</t>
  </si>
  <si>
    <t>Adresse :</t>
  </si>
  <si>
    <t>Code Postal :</t>
  </si>
  <si>
    <t>Commune :</t>
  </si>
  <si>
    <t>Priorité</t>
  </si>
  <si>
    <t>Oui</t>
  </si>
  <si>
    <t>Non</t>
  </si>
  <si>
    <t>Date de naissance :</t>
  </si>
  <si>
    <t>Les victimes d'accidents du travail ou de maladies professionnelles ayant entraîné une incapacité permanente au moins égal à 1% et titulaires d'une rente attribuée au titre du régime général de sécurité sociale ou de tout autre régime de protection obligatoire ;</t>
  </si>
  <si>
    <t>Les travailleurs reconnus handicapés par la Commission des droits et de l'autonomie des personnes handicapées mentionnées à l'article L.146-9 du code de l'action sociale et des familles ;</t>
  </si>
  <si>
    <t>Les bénéficiaires mentionnés à l'article L.394 du code des pensions militaires d'invalidité et des victimes de la guerre ;</t>
  </si>
  <si>
    <t>Les titulaires de la carte d'invalidité définie à l'article L.241-3 du code de l'action sociale et des familles ;</t>
  </si>
  <si>
    <t>Les titulaires de l'allocation aux adultes handicapés ;</t>
  </si>
  <si>
    <t>Les titulaires d'une allocation ou d'une rente d'invalidité attribuée dans les conditions définies par la loi n°91-1389 du 31/12/1991 relative à la protection sociale des sapeurs-pompiers volontaires en cas d'accident survenu ou de maladie contractée en service ;</t>
  </si>
  <si>
    <t>Les agents qui ont été reclassés en application de l'article 63 de la loi n°84-16 du 11/01/1984 portant dispositions statutaires relatives à la fonction publique de l'État, des articles 81 à 85 de la loi n°84-53 du 26/01/1984 portant dispositions statutaires relatives à la fonction publique territoriales ou des articles 71 à 75 de la loi n°86-33 du 09/01/1986 ;</t>
  </si>
  <si>
    <t>Tout agent ne possédant pas l'une de ces qualités mais ayant été reconnu inapte à l'exercice de ses fonctions par le comité médical et pour lequel un maintien dans l'emploi est proposé par le médécin du travail ou de prévention au moyen d'une adaptation du poste de travail.</t>
  </si>
  <si>
    <t>Frais d'enseignement</t>
  </si>
  <si>
    <t>Ergothérapeute</t>
  </si>
  <si>
    <t>Ergothérapeute Cadre de Santé</t>
  </si>
  <si>
    <t>Infirmier Anesthésiste</t>
  </si>
  <si>
    <t>Infirmier Bloc Opératoire</t>
  </si>
  <si>
    <t>Infirmier Cadre de Santé</t>
  </si>
  <si>
    <t>Ingénieur Général Hospitalier</t>
  </si>
  <si>
    <t>Ingénieur Hospitalier</t>
  </si>
  <si>
    <t>Ingénieur Informatique</t>
  </si>
  <si>
    <t>Ingénieur Statut Local</t>
  </si>
  <si>
    <t>Ingénieur Système</t>
  </si>
  <si>
    <t>Maitre Ouvrier</t>
  </si>
  <si>
    <t>Manipulateur Électroradio</t>
  </si>
  <si>
    <t>Masseur Kinésothérapeute</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</si>
  <si>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</si>
  <si>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</si>
  <si>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</si>
  <si>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</si>
  <si>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</si>
  <si>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</si>
  <si>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</si>
  <si>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</si>
  <si>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</si>
  <si>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</si>
  <si>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</si>
  <si>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</si>
  <si>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</si>
  <si>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Programmeur</t>
  </si>
  <si>
    <t>Psychologue</t>
  </si>
  <si>
    <t>Psychomotricien</t>
  </si>
  <si>
    <t>Psychomotricien Cadre de Santé</t>
  </si>
  <si>
    <t>Puéricultrice</t>
  </si>
  <si>
    <t>Puéricultrice Cadre de Santé</t>
  </si>
  <si>
    <t>Responsable Études</t>
  </si>
  <si>
    <t>Responsable Exploitation</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</si>
  <si>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</si>
  <si>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</si>
  <si>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</si>
  <si>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</si>
  <si>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</si>
  <si>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</si>
  <si>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</si>
  <si>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</si>
  <si>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</si>
  <si>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</si>
  <si>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Contrat Accompagnement ds l'Emploi</t>
  </si>
  <si>
    <t>Infirmier Bloc Opératoire Cadre Santé</t>
  </si>
  <si>
    <t>Manipulateur Électroradio Cadre Santé</t>
  </si>
  <si>
    <t>Masseur Kinésothérapeute Cadre Santé</t>
  </si>
  <si>
    <t>Préparateur Pharmacie Cadre de Santé</t>
  </si>
  <si>
    <t>Infirmier Anesthésiste Cadre Santé</t>
  </si>
  <si>
    <t>Agent Sce Mortuaire &amp; Désinfection</t>
  </si>
  <si>
    <t>Les titulaires d'une pension d'invalidité attribuéa au titre du régime général de sécurité sociale, de tout autre régime de protection obligatoire ou au titre des dispositions régissants les agents publics à condition que l'invalidité des intéressés réduise au moins des 2/3 leur capacité de travail ou de gain ;</t>
  </si>
  <si>
    <t>Les agents qui bénéficient d'une allocation temporaire d'invalidité en application de l'article 65 de la loi n°84-16 du 11/01/1984 précitée, de l'article L.417-8 du code des communes, du paragraphe III de l'article 119 de la loi n°84-53 du 26/01/1984 précitée ou de l'article 80 de la loi n°86-33 du 09/01/1986 précitée ;</t>
  </si>
  <si>
    <t>AQU017 - CHIC RIBÉRAC DRONNE DOUBLE</t>
  </si>
  <si>
    <t>Date d'entrée dans l'établissement :</t>
  </si>
  <si>
    <t>Remplir une feuille par année civile.</t>
  </si>
  <si>
    <t>Renseigner les cellules concernées et le calcul s'effectue automatiquement</t>
  </si>
  <si>
    <t>RATP - Carnet de 10 tickets (tarif au 01/01/2017)</t>
  </si>
  <si>
    <t>RATP - ticket vendu à l'unité (tarif au 01/01/2017)</t>
  </si>
  <si>
    <t xml:space="preserve">Cette feuille est un document protégé, seules certaines cellules sont disponible pour le calcul des frais de déplacement/hébergement. </t>
  </si>
  <si>
    <t xml:space="preserve">Art. 30 du décret n°92-566 du 25/06/1992 - Le paiement des indemnités kilomètriques est effectué en fonction du kilométrage parcouru par </t>
  </si>
  <si>
    <t>l'agent depuis le 1er janvier de chaque année.</t>
  </si>
  <si>
    <t>Ligne 3 reprise de l'établissement selectionner dans l'onglet DAPEC ligne 3.</t>
  </si>
  <si>
    <t>Ligne 3 reprise de l'identité de l'agent renseigner dans l'onglet DAPEC ligne 10.</t>
  </si>
  <si>
    <t xml:space="preserve">Directeur, dans les conditions du décret de 1992 (joindre l'attestation délivrée par l'autorité). Les agents peuvent utiliser leur véhicule </t>
  </si>
  <si>
    <t>personnel sur autorisation de l'autorité ; Les autorisations ne sont délivrées que si l'utilisation du véhicule personnel entraîne une économie</t>
  </si>
  <si>
    <t>ou un gain de temps appréciables. Résidence administrative : commune où l'agent exerce ses fonctions ; résidence familiale : commune sur</t>
  </si>
  <si>
    <t>laquelle se situe le domicile de l'agent, sous réserve que cette procédure soit source d'économie pour l'administration.</t>
  </si>
  <si>
    <t>Ligne 4 et retour, nombre de kilomètres : c'est l'estimation du nombre de kms aller/retour par voyage (michelin ou mappy).</t>
  </si>
  <si>
    <t xml:space="preserve"> </t>
  </si>
  <si>
    <t xml:space="preserve">Ligne 4 véhicule personnel de : Lieu de départ (résidence administrative où familiale). Uniquement avec autorisation exceptionnelle du </t>
  </si>
  <si>
    <t>Ligne 4 véhicule personnel à : Lieu d'arrivée (Institut ou lieu de stage)</t>
  </si>
  <si>
    <t xml:space="preserve">Puissance fiscale : </t>
  </si>
  <si>
    <t>Ligne 5 selectionner la puissance fiscale du véhicule (joindre la photocopie de la carte grise).</t>
  </si>
  <si>
    <t>Tableau récapitulatif kilomètres parcourus : Renseigner le nombre d'aller/retour par mois (jours ouvrés).</t>
  </si>
  <si>
    <t>Véhicule : Le calcul de l'indemnité des frais kilomètriques s'effectue automatiquement.</t>
  </si>
  <si>
    <t>TRANSPORT EN COMMUN / DIVERS</t>
  </si>
  <si>
    <t>Transport en commun / Divers:</t>
  </si>
  <si>
    <t>Ligne 14 à 24 renseigner les cellules concernées et le calcul s'effectue automatiquement.</t>
  </si>
  <si>
    <t>Ligne 34 et 35 frais réels ou location.</t>
  </si>
  <si>
    <t>Tableau récapitulatif nombre de nuits en centre ou hôtel, tarif dégréssif : Renseigner le nombre de nuitée par mois.</t>
  </si>
  <si>
    <t>Droits d'inscription *</t>
  </si>
  <si>
    <t>carte d'accès au self</t>
  </si>
  <si>
    <t>Ligne 40 carte d'accès au self.</t>
  </si>
  <si>
    <t>Frais d'enseignement ou frais pédagogique **</t>
  </si>
  <si>
    <t>Tenues de stage / matériels</t>
  </si>
  <si>
    <t>2020 / 2021</t>
  </si>
  <si>
    <t>AQU159 - EHPAD ARTHEZ DE BÉARN</t>
  </si>
  <si>
    <t>n° EP 001</t>
  </si>
  <si>
    <t>n° EP 002</t>
  </si>
  <si>
    <t>n° EP 003</t>
  </si>
  <si>
    <t>n° EP 004</t>
  </si>
  <si>
    <t>n° EP 005</t>
  </si>
  <si>
    <t>n° EP 006</t>
  </si>
  <si>
    <t>n° EP 007</t>
  </si>
  <si>
    <t>n° EP 008</t>
  </si>
  <si>
    <t>n° EP 009</t>
  </si>
  <si>
    <t>n° EP 010</t>
  </si>
  <si>
    <t>n° EP 011</t>
  </si>
  <si>
    <t>n° EP 012</t>
  </si>
  <si>
    <t>n° EP 013</t>
  </si>
  <si>
    <t>n° EP 014</t>
  </si>
  <si>
    <t>n° EP 015</t>
  </si>
  <si>
    <t>n° EP 016</t>
  </si>
  <si>
    <t>n° EP 017</t>
  </si>
  <si>
    <t>n° EP 018</t>
  </si>
  <si>
    <t>n° EP 019</t>
  </si>
  <si>
    <t>n° EP 020</t>
  </si>
  <si>
    <t>n° EP 021</t>
  </si>
  <si>
    <t>n° EP 022</t>
  </si>
  <si>
    <t>n° EP 023</t>
  </si>
  <si>
    <t>n° EP 024</t>
  </si>
  <si>
    <t>n° EP 025</t>
  </si>
  <si>
    <t>n° EP 026</t>
  </si>
  <si>
    <t>n° EP 027</t>
  </si>
  <si>
    <t>n° EP 028</t>
  </si>
  <si>
    <t>n° EP 029</t>
  </si>
  <si>
    <t>n° EP 030</t>
  </si>
  <si>
    <t>n° EP 031</t>
  </si>
  <si>
    <t>n° EP 032</t>
  </si>
  <si>
    <t>n° EP 033</t>
  </si>
  <si>
    <t>n° EP 034</t>
  </si>
  <si>
    <t>n° EP 035</t>
  </si>
  <si>
    <t>n° EP 036</t>
  </si>
  <si>
    <t>n° EP 037</t>
  </si>
  <si>
    <t>n° EP 038</t>
  </si>
  <si>
    <t>n° EP 039</t>
  </si>
  <si>
    <t>n° EP 040</t>
  </si>
  <si>
    <t>n° EP 041</t>
  </si>
  <si>
    <t>n° EP 042</t>
  </si>
  <si>
    <t>n° EP 043</t>
  </si>
  <si>
    <t>n° EP 044</t>
  </si>
  <si>
    <t>n° EP 045</t>
  </si>
  <si>
    <t>n° EP 046</t>
  </si>
  <si>
    <t>n° EP 047</t>
  </si>
  <si>
    <t>n° EP 048</t>
  </si>
  <si>
    <t>n° EP 049</t>
  </si>
  <si>
    <t>n° EP 050</t>
  </si>
  <si>
    <t>n° EP 051</t>
  </si>
  <si>
    <t>n° EP 052</t>
  </si>
  <si>
    <t>n° EP 053</t>
  </si>
  <si>
    <t>n° EP 054</t>
  </si>
  <si>
    <t>n° EP 055</t>
  </si>
  <si>
    <t>n° EP 056</t>
  </si>
  <si>
    <t>n° EP 057</t>
  </si>
  <si>
    <t>n° EP 058</t>
  </si>
  <si>
    <t>n° EP 059</t>
  </si>
  <si>
    <t>n° EP 060</t>
  </si>
  <si>
    <t>n° EP 061</t>
  </si>
  <si>
    <t>n° EP 062</t>
  </si>
  <si>
    <t>n° EP 063</t>
  </si>
  <si>
    <t>n° EP 064</t>
  </si>
  <si>
    <t>n° EP 065</t>
  </si>
  <si>
    <t>n° EP 066</t>
  </si>
  <si>
    <t>n° EP 067</t>
  </si>
  <si>
    <t>n° EP 068</t>
  </si>
  <si>
    <t>n° EP 069</t>
  </si>
  <si>
    <t>n° EP 070</t>
  </si>
  <si>
    <t>n° EP 071</t>
  </si>
  <si>
    <t>n° EP 072</t>
  </si>
  <si>
    <t>n° EP 073</t>
  </si>
  <si>
    <t>n° EP 074</t>
  </si>
  <si>
    <t>n° EP 075</t>
  </si>
  <si>
    <t>n° EP 076</t>
  </si>
  <si>
    <t>n° EP 077</t>
  </si>
  <si>
    <t>n° EP 078</t>
  </si>
  <si>
    <t>n° EP 079</t>
  </si>
  <si>
    <t>n° EP 080</t>
  </si>
  <si>
    <t>n° EP 081</t>
  </si>
  <si>
    <t>n° EP 082</t>
  </si>
  <si>
    <t>n° EP 083</t>
  </si>
  <si>
    <t>n° EP 084</t>
  </si>
  <si>
    <t>n° EP 085</t>
  </si>
  <si>
    <t>n° EP 086</t>
  </si>
  <si>
    <t>n° EP 087</t>
  </si>
  <si>
    <t>n° EP 088</t>
  </si>
  <si>
    <t>n° EP 089</t>
  </si>
  <si>
    <t>n° EP 090</t>
  </si>
  <si>
    <t>n° EP 091</t>
  </si>
  <si>
    <t>n° EP 092</t>
  </si>
  <si>
    <t>n° EP 093</t>
  </si>
  <si>
    <t>n° EP 094</t>
  </si>
  <si>
    <t>n° EP 095</t>
  </si>
  <si>
    <t>n° EP 096</t>
  </si>
  <si>
    <t>n° EP 097</t>
  </si>
  <si>
    <t>n° EP 098</t>
  </si>
  <si>
    <t>n° EP 099</t>
  </si>
  <si>
    <t>n° EP 100</t>
  </si>
  <si>
    <t>EP MHS*</t>
  </si>
  <si>
    <t>Panel établissements :</t>
  </si>
  <si>
    <t>Panel 2 : établissement de 300 à 1 000 agents</t>
  </si>
  <si>
    <t>Panel 3 : établissement de moins de 300 agents</t>
  </si>
  <si>
    <t>Panel 1 : établissement de plus de 1 000 agents</t>
  </si>
  <si>
    <t>POLITIQUE RÉGIONALE NOUVELLE AQUITAINE</t>
  </si>
  <si>
    <t>Modalités de prise en charge en €uros</t>
  </si>
  <si>
    <t>Panel 1</t>
  </si>
  <si>
    <t>Panel 2</t>
  </si>
  <si>
    <t>Panel 3</t>
  </si>
  <si>
    <t>Diplôme d'État de Technicien en analyses biomédicales</t>
  </si>
  <si>
    <t>Diplôme d'État d'Infirmier en pratique avancée</t>
  </si>
  <si>
    <t>Diplôme d’État d’Accompagnement Éducatif et Social - DEAES</t>
  </si>
  <si>
    <t>Diplôme d'État de Conseiller en Économie Sociale et Familiale - DECESF</t>
  </si>
  <si>
    <t>Diplôme d'Assistant de Régulation Médicale</t>
  </si>
  <si>
    <t>BPJEPS</t>
  </si>
  <si>
    <t>CAFERUIS</t>
  </si>
  <si>
    <t>DEAES</t>
  </si>
  <si>
    <t>Diplôme Préparateur Pharmacie Hosp.</t>
  </si>
  <si>
    <t>Diplôme d'État d'Infirmier Anesthésiste</t>
  </si>
  <si>
    <t>Diplôme d'État Infirmier Bloc Opératoire</t>
  </si>
  <si>
    <t>Diplôme d'État d'Infirmier</t>
  </si>
  <si>
    <t>Diplôme d'État d'Aide-Soignant</t>
  </si>
  <si>
    <t>AU RÉEL</t>
  </si>
  <si>
    <t>Pour tous les autres diplômes, la règle régionale est la suivantes :</t>
  </si>
  <si>
    <t>Plafonds de prise en charge sur les fonds spécifiques ANFH "Guichet Unique" pour ces 10 diplômes par panel</t>
  </si>
  <si>
    <t>Coûts réels des dossiers</t>
  </si>
  <si>
    <t>Sur les fonds spécifiques ANFH</t>
  </si>
  <si>
    <t>* MHS : Métiers Hors Structure - Vous pouvez présenter des dossiers d'agents reçus même si vous ne disposez pas dans votre structure, du grade ou de l'emploi correspondant au diplôme préparé. La volonté des instances de la région Nouvelle Aquitaine est de mutualiser les fonds dédiés aux études promotionnelles dans le cadre du principe d’unicité de la Fonction Publique Hospitalière. L’éventuel accord de prise en charge ne sera pas pris en compte dans le calcul des financements déjà obtenus.</t>
  </si>
  <si>
    <t>CPF Mobilisation :</t>
  </si>
  <si>
    <t xml:space="preserve"> 
</t>
  </si>
  <si>
    <t>N° INSEE (NIR ou n° Sécurité Sociale) :</t>
  </si>
  <si>
    <t>Contrat d'Avenir</t>
  </si>
  <si>
    <t>Contrat Emploi Solidarité</t>
  </si>
  <si>
    <t>Gestionnaire Applications</t>
  </si>
  <si>
    <t>Gestionnaire Reseau</t>
  </si>
  <si>
    <t>Travailleur Handicapé</t>
  </si>
  <si>
    <t>Catégorie :</t>
  </si>
  <si>
    <t>A</t>
  </si>
  <si>
    <t>C</t>
  </si>
  <si>
    <t>B</t>
  </si>
  <si>
    <t>Service :</t>
  </si>
  <si>
    <t>Date d'entrée dans la Fonction Publique :</t>
  </si>
  <si>
    <t>Mobilisation du CPF au titre de l'année 2020</t>
  </si>
  <si>
    <t>Nombre d'heures totales mobilisées au titre du CPF pour l'année 2020 :</t>
  </si>
  <si>
    <t>Prénom NOM :</t>
  </si>
  <si>
    <t>Dont nombre d'heures au titre de l'anticipation :</t>
  </si>
  <si>
    <t>Détail de l'action demandée</t>
  </si>
  <si>
    <t>Intitulé de l'Étude Promotionnelle:</t>
  </si>
  <si>
    <t>Si oui, veuillez remplir la demande de mobilisation CPF et la faire signer par l'agent (onglet CPF)</t>
  </si>
  <si>
    <t>La demande de formation s'inscrit dans un projet d'évolution professionnelle :</t>
  </si>
  <si>
    <r>
      <t xml:space="preserve">ANNÉE CIVILE </t>
    </r>
    <r>
      <rPr>
        <b/>
        <sz val="18"/>
        <color theme="0"/>
        <rFont val="Verdana"/>
        <family val="2"/>
      </rPr>
      <t>2020</t>
    </r>
  </si>
  <si>
    <r>
      <t xml:space="preserve">ANNÉE CIVILE </t>
    </r>
    <r>
      <rPr>
        <b/>
        <sz val="18"/>
        <color theme="0"/>
        <rFont val="Verdana"/>
        <family val="2"/>
      </rPr>
      <t>2021</t>
    </r>
  </si>
  <si>
    <r>
      <t xml:space="preserve">ANNÉE CIVILE </t>
    </r>
    <r>
      <rPr>
        <b/>
        <sz val="18"/>
        <color theme="0"/>
        <rFont val="Verdana"/>
        <family val="2"/>
      </rPr>
      <t>2022</t>
    </r>
  </si>
  <si>
    <r>
      <t xml:space="preserve">ANNÉE CIVILE </t>
    </r>
    <r>
      <rPr>
        <b/>
        <sz val="18"/>
        <color theme="0"/>
        <rFont val="Verdana"/>
        <family val="2"/>
      </rPr>
      <t>2023</t>
    </r>
  </si>
  <si>
    <t>2021 / 2022</t>
  </si>
  <si>
    <t>CVEC</t>
  </si>
  <si>
    <t>Droits d'inscription * : Les droits d’inscription sont annuels et fixés par le Ministère de l’Education, de l'Enseignement</t>
  </si>
  <si>
    <t>Frais d'enseignement ou frais pédagogique ** : Révision annuelle par voie d'avenant</t>
  </si>
  <si>
    <t>Note d'information interministerielle n° DGOS/RH1/ DGESIP/2018/225 du 28 septembre 2018</t>
  </si>
  <si>
    <t>Frais de scolarité (frais annexes)</t>
  </si>
  <si>
    <t>Civilité Prénom NOM :</t>
  </si>
  <si>
    <r>
      <t xml:space="preserve">Date d'admission </t>
    </r>
    <r>
      <rPr>
        <b/>
        <sz val="10"/>
        <rFont val="Verdana"/>
        <family val="2"/>
      </rPr>
      <t>(joindre l'attestation)</t>
    </r>
    <r>
      <rPr>
        <sz val="10"/>
        <rFont val="Verdana"/>
        <family val="2"/>
      </rPr>
      <t xml:space="preserve"> :</t>
    </r>
  </si>
  <si>
    <r>
      <t>l</t>
    </r>
    <r>
      <rPr>
        <sz val="12"/>
        <rFont val="Verdana"/>
        <family val="2"/>
      </rPr>
      <t xml:space="preserve"> Sur le temps de travail :</t>
    </r>
  </si>
  <si>
    <r>
      <t>l</t>
    </r>
    <r>
      <rPr>
        <sz val="12"/>
        <rFont val="Verdana"/>
        <family val="2"/>
      </rPr>
      <t xml:space="preserve"> Hors temps de travail :</t>
    </r>
  </si>
  <si>
    <r>
      <t>Une astuce pour vous déplacer sur les cellules que vous devez renseigner :</t>
    </r>
    <r>
      <rPr>
        <b/>
        <sz val="8"/>
        <rFont val="Verdana"/>
        <family val="2"/>
      </rPr>
      <t xml:space="preserve"> la touche tabulation.</t>
    </r>
  </si>
  <si>
    <r>
      <t>du 1</t>
    </r>
    <r>
      <rPr>
        <vertAlign val="superscript"/>
        <sz val="8"/>
        <rFont val="Verdana"/>
        <family val="2"/>
      </rPr>
      <t>er</t>
    </r>
    <r>
      <rPr>
        <sz val="8"/>
        <rFont val="Verdana"/>
        <family val="2"/>
      </rPr>
      <t xml:space="preserve"> au 10</t>
    </r>
    <r>
      <rPr>
        <vertAlign val="superscript"/>
        <sz val="8"/>
        <rFont val="Verdana"/>
        <family val="2"/>
      </rPr>
      <t>ème</t>
    </r>
    <r>
      <rPr>
        <sz val="8"/>
        <rFont val="Verdana"/>
        <family val="2"/>
      </rPr>
      <t xml:space="preserve"> jour</t>
    </r>
  </si>
  <si>
    <r>
      <t>du 11</t>
    </r>
    <r>
      <rPr>
        <vertAlign val="superscript"/>
        <sz val="8"/>
        <rFont val="Verdana"/>
        <family val="2"/>
      </rPr>
      <t>ème</t>
    </r>
    <r>
      <rPr>
        <sz val="8"/>
        <rFont val="Verdana"/>
        <family val="2"/>
      </rPr>
      <t xml:space="preserve"> au 30</t>
    </r>
    <r>
      <rPr>
        <vertAlign val="superscript"/>
        <sz val="8"/>
        <rFont val="Verdana"/>
        <family val="2"/>
      </rPr>
      <t>ème</t>
    </r>
    <r>
      <rPr>
        <sz val="8"/>
        <rFont val="Verdana"/>
        <family val="2"/>
      </rPr>
      <t xml:space="preserve"> jour</t>
    </r>
  </si>
  <si>
    <r>
      <t>du 31</t>
    </r>
    <r>
      <rPr>
        <vertAlign val="superscript"/>
        <sz val="8"/>
        <rFont val="Verdana"/>
        <family val="2"/>
      </rPr>
      <t>ème</t>
    </r>
    <r>
      <rPr>
        <sz val="8"/>
        <rFont val="Verdana"/>
        <family val="2"/>
      </rPr>
      <t xml:space="preserve"> au 60</t>
    </r>
    <r>
      <rPr>
        <vertAlign val="superscript"/>
        <sz val="8"/>
        <rFont val="Verdana"/>
        <family val="2"/>
      </rPr>
      <t>ème</t>
    </r>
    <r>
      <rPr>
        <sz val="8"/>
        <rFont val="Verdana"/>
        <family val="2"/>
      </rPr>
      <t xml:space="preserve"> jour</t>
    </r>
  </si>
  <si>
    <r>
      <t>à partir du 61</t>
    </r>
    <r>
      <rPr>
        <vertAlign val="superscript"/>
        <sz val="8"/>
        <rFont val="Verdana"/>
        <family val="2"/>
      </rPr>
      <t>ème</t>
    </r>
    <r>
      <rPr>
        <sz val="8"/>
        <rFont val="Verdana"/>
        <family val="2"/>
      </rPr>
      <t xml:space="preserve"> jour</t>
    </r>
  </si>
  <si>
    <r>
      <t xml:space="preserve">Action de préparation aux examens et concours des fonctions publiques -type 3- hors EP </t>
    </r>
    <r>
      <rPr>
        <sz val="12"/>
        <rFont val="Wingdings"/>
        <charset val="2"/>
      </rPr>
      <t>Ü</t>
    </r>
    <r>
      <rPr>
        <sz val="12"/>
        <rFont val="Verdana"/>
        <family val="2"/>
      </rPr>
      <t xml:space="preserve"> PLAN formation</t>
    </r>
  </si>
  <si>
    <r>
      <t xml:space="preserve">Action de développement des connaissances et de la compétence -type 2- hors EP </t>
    </r>
    <r>
      <rPr>
        <sz val="12"/>
        <rFont val="Wingdings"/>
        <charset val="2"/>
      </rPr>
      <t>Ü</t>
    </r>
    <r>
      <rPr>
        <sz val="12"/>
        <rFont val="Verdana"/>
        <family val="2"/>
      </rPr>
      <t xml:space="preserve"> PLAN formation</t>
    </r>
  </si>
  <si>
    <t xml:space="preserve">Tenues de stage </t>
  </si>
  <si>
    <t>Frais de Traitements</t>
  </si>
  <si>
    <t>heures de formation</t>
  </si>
  <si>
    <t>heures de stage</t>
  </si>
  <si>
    <t>Adjoint administratif</t>
  </si>
  <si>
    <t>Agent d'entretien qualifié</t>
  </si>
  <si>
    <t>Auxiliaire de puériculture</t>
  </si>
  <si>
    <t>Ouvrier principal</t>
  </si>
  <si>
    <t>Assistant de service social</t>
  </si>
  <si>
    <t>Infirmier</t>
  </si>
  <si>
    <t>2022 / 2023</t>
  </si>
  <si>
    <t>Nombre de mois</t>
  </si>
  <si>
    <t>Agent services Hospitaliers</t>
  </si>
  <si>
    <t>Aide Soignant</t>
  </si>
  <si>
    <t>Aide Médico-psychologique</t>
  </si>
  <si>
    <t>Éducateur spécialisé</t>
  </si>
  <si>
    <t>Préparateur Pharmacie Hosp.</t>
  </si>
  <si>
    <t>Infirmier Bloc opératoire</t>
  </si>
  <si>
    <t>Formation en continu</t>
  </si>
  <si>
    <t>Formation en discontinu</t>
  </si>
  <si>
    <t>Nombre d'heures</t>
  </si>
  <si>
    <t>En continu</t>
  </si>
  <si>
    <t>En discontinu</t>
  </si>
  <si>
    <t>Durée en Nombre d'heures de formation :</t>
  </si>
  <si>
    <t>Autres grades Catégorie A</t>
  </si>
  <si>
    <t>Autres grades Catégorie B</t>
  </si>
  <si>
    <t>Autres grades Catégorie C</t>
  </si>
  <si>
    <t>Autres frais annexes</t>
  </si>
  <si>
    <t>FE En continu</t>
  </si>
  <si>
    <t>FE En discontinu</t>
  </si>
  <si>
    <t>Frais de scolarité (annexes)</t>
  </si>
  <si>
    <t>Autres Frais annexes</t>
  </si>
  <si>
    <t>Tous les autres frais pédagogique</t>
  </si>
  <si>
    <t>Frais de Déplacement</t>
  </si>
  <si>
    <t>Signature</t>
  </si>
  <si>
    <r>
      <t xml:space="preserve">Le Comité Territorial se réunira le </t>
    </r>
    <r>
      <rPr>
        <b/>
        <sz val="13"/>
        <rFont val="Verdana"/>
        <family val="2"/>
      </rPr>
      <t>26 novembre 2019</t>
    </r>
    <r>
      <rPr>
        <sz val="13"/>
        <rFont val="Verdana"/>
        <family val="2"/>
      </rPr>
      <t xml:space="preserve"> afin d'examiner les dossiers concernant les études promotionnelles du 1</t>
    </r>
    <r>
      <rPr>
        <vertAlign val="superscript"/>
        <sz val="13"/>
        <rFont val="Verdana"/>
        <family val="2"/>
      </rPr>
      <t>er</t>
    </r>
    <r>
      <rPr>
        <sz val="13"/>
        <rFont val="Verdana"/>
        <family val="2"/>
      </rPr>
      <t xml:space="preserve"> semestre 2020 (dossiers à nous retourner </t>
    </r>
    <r>
      <rPr>
        <b/>
        <u/>
        <sz val="13"/>
        <rFont val="Verdana"/>
        <family val="2"/>
      </rPr>
      <t>impérativement</t>
    </r>
    <r>
      <rPr>
        <b/>
        <sz val="13"/>
        <rFont val="Verdana"/>
        <family val="2"/>
      </rPr>
      <t xml:space="preserve"> avant le 08/11/2019</t>
    </r>
    <r>
      <rPr>
        <sz val="13"/>
        <rFont val="Verdana"/>
        <family val="2"/>
      </rPr>
      <t>).</t>
    </r>
  </si>
  <si>
    <r>
      <rPr>
        <b/>
        <sz val="11"/>
        <color theme="0"/>
        <rFont val="Verdana"/>
        <family val="2"/>
      </rPr>
      <t>Panel 1</t>
    </r>
    <r>
      <rPr>
        <sz val="11"/>
        <color theme="0"/>
        <rFont val="Verdana"/>
        <family val="2"/>
      </rPr>
      <t xml:space="preserve"> : Prise en charge sur les fonds mutualisés ANFH plafonnée pour 10 diplômes (voir onglet Politique), pour les autres diplômes, la règle régionale est : prise en charge à hauteur de 85% du coût estimé du dossier sur les fonds mutualisés.</t>
    </r>
  </si>
  <si>
    <r>
      <rPr>
        <b/>
        <sz val="11"/>
        <color theme="0"/>
        <rFont val="Verdana"/>
        <family val="2"/>
      </rPr>
      <t>Panel 2</t>
    </r>
    <r>
      <rPr>
        <sz val="11"/>
        <color theme="0"/>
        <rFont val="Verdana"/>
        <family val="2"/>
      </rPr>
      <t xml:space="preserve"> : Prise en charge sur les fonds mutualisés ANFH plafonnée pour 10 diplômes (voir onglet Politique), pour les autres diplômes, la règle régionale est : prise en charge à hauteur de 90% du coût estimé du dossier sur les fonds mutualisés.</t>
    </r>
  </si>
  <si>
    <r>
      <rPr>
        <b/>
        <sz val="11"/>
        <color theme="0"/>
        <rFont val="Verdana"/>
        <family val="2"/>
      </rPr>
      <t>Panel 3</t>
    </r>
    <r>
      <rPr>
        <sz val="11"/>
        <color theme="0"/>
        <rFont val="Verdana"/>
        <family val="2"/>
      </rPr>
      <t xml:space="preserve"> : Prise en charge sur les fonds mutualisés ANFH au réel pour 10 diplômes (voir onglet Politique), pour les autres diplômes, la règle régionale est : prise en charge à hauteur de 100% du coût estimé du dossier sur les fonds mutualisés.</t>
    </r>
  </si>
  <si>
    <r>
      <rPr>
        <b/>
        <sz val="11"/>
        <color theme="0"/>
        <rFont val="Verdana"/>
        <family val="2"/>
      </rPr>
      <t>Fonds de qualification et Compte Personnel de Formation</t>
    </r>
    <r>
      <rPr>
        <sz val="11"/>
        <color theme="0"/>
        <rFont val="Verdana"/>
        <family val="2"/>
      </rPr>
      <t xml:space="preserve">. Dans le cadre des évolutions liées à son projet stratégique, l’ANFH a décidé de renforcer la mutualisation de ses fonds. Le fonds régional mutualisé « FORMEP » consacré aux études promotionnelles, devient à partir de 2019 le « Fonds de qualification et Compte Personnel de Formation » consacré au financement de formations « CPF » diplômantes, qualifiantes et certifiantes. La mobilisation des heures CPF est à l'initiative de l'agent mais nécessite l'accord de l'employeur. L'agent qui mobilise son compteur CPF afin d'obtenir le financement d'une Étude Promotionnelle </t>
    </r>
    <r>
      <rPr>
        <b/>
        <u/>
        <sz val="11"/>
        <color theme="0"/>
        <rFont val="Verdana"/>
        <family val="2"/>
      </rPr>
      <t>devient éligible à l'ensemble des fonds mutualisés ANFH</t>
    </r>
    <r>
      <rPr>
        <sz val="11"/>
        <color theme="0"/>
        <rFont val="Verdana"/>
        <family val="2"/>
      </rPr>
      <t xml:space="preserve">, sans mobilisation du compteur CPF une seule source de financement : le Fonds Mutualisé Étude Promotionnelle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</si>
</sst>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 &quot;€&quot;"/>
    <numFmt numFmtId="165" formatCode="_-* #,##0.00\ [$€-1]_-;\-* #,##0.00\ [$€-1]_-;_-* &quot;-&quot;??\ [$€-1]_-"/>
    <numFmt numFmtId="166" formatCode="[$-40C]d\ mmmm\ yyyy;@"/>
    <numFmt numFmtId="167" formatCode="dd\-mmm\-yyyy"/>
    <numFmt numFmtId="168" formatCode="[&gt;=103000000000000]##&quot; &quot;##&quot; &quot;#####&quot; &quot;##&quot; | &quot;##;##&quot; &quot;###&quot; &quot;###&quot; &quot;#####"/>
    <numFmt numFmtId="169" formatCode="###&quot; &quot;###&quot; &quot;###&quot; &quot;#####"/>
    <numFmt numFmtId="170" formatCode="0#&quot; &quot;##&quot; &quot;##&quot; &quot;##&quot; &quot;##"/>
    <numFmt numFmtId="171" formatCode="##&quot; &quot;##&quot; &quot;#####&quot; &quot;##"/>
    <numFmt numFmtId="172" formatCode="[&gt;0]&quot;####&quot;\ &quot;####&quot;\ &quot;####&quot;\ &quot;####&quot;\ &quot;####&quot;\ &quot;####&quot;\ &quot;###&quot;;General"/>
    <numFmt numFmtId="173" formatCode="[&gt;=3000000000000]#&quot; &quot;##&quot; &quot;##&quot; &quot;##&quot; &quot;###&quot; &quot;###&quot; | &quot;##;#&quot; &quot;##&quot; &quot;##&quot; &quot;##&quot; &quot;###&quot; &quot;###"/>
    <numFmt numFmtId="174" formatCode="#,##0.0"/>
    <numFmt numFmtId="175" formatCode="dd/mm/yy;@"/>
  </numFmts>
  <fonts count="68" x14ac:knownFonts="1">
    <font>
      <sz val="10"/>
      <name val="Arial"/>
    </font>
    <font>
      <sz val="10"/>
      <name val="Arial"/>
      <family val="2"/>
    </font>
    <font>
      <u/>
      <sz val="10"/>
      <color indexed="12"/>
      <name val="Arial"/>
      <family val="2"/>
    </font>
    <font>
      <sz val="11"/>
      <name val="Verdana"/>
      <family val="2"/>
    </font>
    <font>
      <sz val="10"/>
      <name val="Verdana"/>
      <family val="2"/>
    </font>
    <font>
      <sz val="3"/>
      <name val="Verdana"/>
      <family val="2"/>
    </font>
    <font>
      <sz val="14"/>
      <name val="Verdana"/>
      <family val="2"/>
    </font>
    <font>
      <sz val="12"/>
      <color theme="1"/>
      <name val="Verdana"/>
      <family val="2"/>
    </font>
    <font>
      <b/>
      <sz val="11"/>
      <color theme="3"/>
      <name val="Verdana"/>
      <family val="2"/>
    </font>
    <font>
      <sz val="11"/>
      <color theme="3"/>
      <name val="Verdana"/>
      <family val="2"/>
    </font>
    <font>
      <sz val="10"/>
      <color theme="3"/>
      <name val="Verdana"/>
      <family val="2"/>
    </font>
    <font>
      <b/>
      <sz val="12"/>
      <color theme="3"/>
      <name val="Verdana"/>
      <family val="2"/>
    </font>
    <font>
      <sz val="8"/>
      <color theme="0"/>
      <name val="Verdana"/>
      <family val="2"/>
    </font>
    <font>
      <sz val="11"/>
      <color theme="0"/>
      <name val="Verdana"/>
      <family val="2"/>
    </font>
    <font>
      <sz val="10"/>
      <color theme="0"/>
      <name val="Verdana"/>
      <family val="2"/>
    </font>
    <font>
      <sz val="14"/>
      <color theme="0"/>
      <name val="Verdana"/>
      <family val="2"/>
    </font>
    <font>
      <b/>
      <sz val="16"/>
      <color theme="0"/>
      <name val="Verdana"/>
      <family val="2"/>
    </font>
    <font>
      <b/>
      <sz val="14"/>
      <color theme="3"/>
      <name val="Verdana"/>
      <family val="2"/>
    </font>
    <font>
      <b/>
      <sz val="20"/>
      <color theme="0"/>
      <name val="Verdana"/>
      <family val="2"/>
    </font>
    <font>
      <b/>
      <sz val="14"/>
      <color theme="0"/>
      <name val="Verdana"/>
      <family val="2"/>
    </font>
    <font>
      <b/>
      <sz val="13"/>
      <color theme="3"/>
      <name val="Verdana"/>
      <family val="2"/>
    </font>
    <font>
      <b/>
      <sz val="14"/>
      <color rgb="FFFF0000"/>
      <name val="Verdana"/>
      <family val="2"/>
    </font>
    <font>
      <sz val="11"/>
      <name val="Arial"/>
      <family val="2"/>
    </font>
    <font>
      <sz val="13"/>
      <color theme="3"/>
      <name val="Verdana"/>
      <family val="2"/>
    </font>
    <font>
      <b/>
      <sz val="13"/>
      <color theme="0"/>
      <name val="Verdana"/>
      <family val="2"/>
    </font>
    <font>
      <sz val="13"/>
      <color theme="0"/>
      <name val="Verdana"/>
      <family val="2"/>
    </font>
    <font>
      <b/>
      <sz val="11"/>
      <name val="Verdana"/>
      <family val="2"/>
    </font>
    <font>
      <b/>
      <sz val="20"/>
      <color rgb="FFFFFFFF"/>
      <name val="Verdana"/>
      <family val="2"/>
    </font>
    <font>
      <b/>
      <sz val="18"/>
      <color theme="0"/>
      <name val="Verdana"/>
      <family val="2"/>
    </font>
    <font>
      <sz val="18"/>
      <name val="Verdana"/>
      <family val="2"/>
    </font>
    <font>
      <sz val="12"/>
      <name val="Verdana"/>
      <family val="2"/>
    </font>
    <font>
      <b/>
      <sz val="10"/>
      <name val="Verdana"/>
      <family val="2"/>
    </font>
    <font>
      <b/>
      <u/>
      <sz val="11"/>
      <name val="Verdana"/>
      <family val="2"/>
    </font>
    <font>
      <b/>
      <sz val="14"/>
      <name val="Verdana"/>
      <family val="2"/>
    </font>
    <font>
      <sz val="9"/>
      <name val="Verdana"/>
      <family val="2"/>
    </font>
    <font>
      <b/>
      <sz val="12"/>
      <name val="Verdana"/>
      <family val="2"/>
    </font>
    <font>
      <u/>
      <sz val="12"/>
      <name val="Verdana"/>
      <family val="2"/>
    </font>
    <font>
      <b/>
      <sz val="8"/>
      <name val="Verdana"/>
      <family val="2"/>
    </font>
    <font>
      <sz val="13"/>
      <name val="Verdana"/>
      <family val="2"/>
    </font>
    <font>
      <b/>
      <sz val="13"/>
      <name val="Verdana"/>
      <family val="2"/>
    </font>
    <font>
      <vertAlign val="superscript"/>
      <sz val="13"/>
      <name val="Verdana"/>
      <family val="2"/>
    </font>
    <font>
      <b/>
      <u/>
      <sz val="13"/>
      <name val="Verdana"/>
      <family val="2"/>
    </font>
    <font>
      <b/>
      <sz val="20"/>
      <name val="Verdana"/>
      <family val="2"/>
    </font>
    <font>
      <b/>
      <sz val="16"/>
      <name val="Verdana"/>
      <family val="2"/>
    </font>
    <font>
      <b/>
      <sz val="18"/>
      <name val="Verdana"/>
      <family val="2"/>
    </font>
    <font>
      <u/>
      <sz val="10"/>
      <name val="Arial"/>
      <family val="2"/>
    </font>
    <font>
      <sz val="12"/>
      <name val="Wingdings"/>
      <charset val="2"/>
    </font>
    <font>
      <sz val="9"/>
      <name val="Wingdings"/>
      <charset val="2"/>
    </font>
    <font>
      <sz val="8"/>
      <name val="Verdana"/>
      <family val="2"/>
    </font>
    <font>
      <sz val="7"/>
      <name val="Verdana"/>
      <family val="2"/>
    </font>
    <font>
      <vertAlign val="superscript"/>
      <sz val="8"/>
      <name val="Verdana"/>
      <family val="2"/>
    </font>
    <font>
      <sz val="5"/>
      <name val="Verdana"/>
      <family val="2"/>
    </font>
    <font>
      <b/>
      <sz val="3"/>
      <name val="Verdana"/>
      <family val="2"/>
    </font>
    <font>
      <b/>
      <sz val="12"/>
      <color rgb="FFFF0000"/>
      <name val="Verdana"/>
      <family val="2"/>
    </font>
    <font>
      <sz val="12"/>
      <color theme="0"/>
      <name val="Verdana"/>
      <family val="2"/>
    </font>
    <font>
      <sz val="3"/>
      <color theme="0"/>
      <name val="Verdana"/>
      <family val="2"/>
    </font>
    <font>
      <sz val="10"/>
      <color rgb="FFFF0000"/>
      <name val="Verdana"/>
      <family val="2"/>
    </font>
    <font>
      <b/>
      <sz val="11"/>
      <color rgb="FFFF0000"/>
      <name val="Verdana"/>
      <family val="2"/>
    </font>
    <font>
      <b/>
      <sz val="10"/>
      <color rgb="FFFF0000"/>
      <name val="Verdana"/>
      <family val="2"/>
    </font>
    <font>
      <sz val="10"/>
      <color rgb="FFFFFFFF"/>
      <name val="Verdana"/>
      <family val="2"/>
    </font>
    <font>
      <sz val="11"/>
      <color rgb="FFFFFFFF"/>
      <name val="Verdana"/>
      <family val="2"/>
    </font>
    <font>
      <sz val="14"/>
      <color rgb="FFFFFFFF"/>
      <name val="Verdana"/>
      <family val="2"/>
    </font>
    <font>
      <sz val="3"/>
      <color rgb="FFFFFFFF"/>
      <name val="Verdana"/>
      <family val="2"/>
    </font>
    <font>
      <sz val="18"/>
      <color rgb="FFFFFFFF"/>
      <name val="Verdana"/>
      <family val="2"/>
    </font>
    <font>
      <sz val="12"/>
      <color rgb="FFFFFFFF"/>
      <name val="Verdana"/>
      <family val="2"/>
    </font>
    <font>
      <b/>
      <sz val="11"/>
      <color theme="0"/>
      <name val="Verdana"/>
      <family val="2"/>
    </font>
    <font>
      <b/>
      <u/>
      <sz val="11"/>
      <color theme="0"/>
      <name val="Verdana"/>
      <family val="2"/>
    </font>
    <font>
      <u/>
      <sz val="10"/>
      <color theme="0"/>
      <name val="Verdana"/>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B050"/>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style="thin">
        <color indexed="64"/>
      </bottom>
      <diagonal/>
    </border>
    <border>
      <left/>
      <right/>
      <top style="thin">
        <color theme="3"/>
      </top>
      <bottom/>
      <diagonal/>
    </border>
    <border>
      <left/>
      <right/>
      <top/>
      <bottom style="thin">
        <color theme="3"/>
      </bottom>
      <diagonal/>
    </border>
    <border>
      <left/>
      <right/>
      <top/>
      <bottom style="dotted">
        <color auto="1"/>
      </bottom>
      <diagonal/>
    </border>
    <border>
      <left/>
      <right/>
      <top style="dotted">
        <color auto="1"/>
      </top>
      <bottom style="dotted">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style="thin">
        <color auto="1"/>
      </left>
      <right style="slantDashDot">
        <color auto="1"/>
      </right>
      <top style="thin">
        <color auto="1"/>
      </top>
      <bottom style="slantDashDot">
        <color auto="1"/>
      </bottom>
      <diagonal/>
    </border>
    <border>
      <left style="thin">
        <color auto="1"/>
      </left>
      <right style="slantDashDot">
        <color auto="1"/>
      </right>
      <top style="thin">
        <color auto="1"/>
      </top>
      <bottom/>
      <diagonal/>
    </border>
    <border>
      <left style="slantDashDot">
        <color auto="1"/>
      </left>
      <right/>
      <top style="thin">
        <color auto="1"/>
      </top>
      <bottom style="thin">
        <color auto="1"/>
      </bottom>
      <diagonal/>
    </border>
    <border>
      <left style="thin">
        <color auto="1"/>
      </left>
      <right style="slantDashDot">
        <color auto="1"/>
      </right>
      <top style="thin">
        <color auto="1"/>
      </top>
      <bottom style="thin">
        <color auto="1"/>
      </bottom>
      <diagonal/>
    </border>
    <border>
      <left style="slantDashDot">
        <color auto="1"/>
      </left>
      <right/>
      <top style="thin">
        <color auto="1"/>
      </top>
      <bottom style="slantDashDot">
        <color auto="1"/>
      </bottom>
      <diagonal/>
    </border>
    <border>
      <left/>
      <right/>
      <top style="thin">
        <color auto="1"/>
      </top>
      <bottom style="slantDashDot">
        <color auto="1"/>
      </bottom>
      <diagonal/>
    </border>
    <border>
      <left style="thin">
        <color auto="1"/>
      </left>
      <right style="thin">
        <color auto="1"/>
      </right>
      <top style="thin">
        <color auto="1"/>
      </top>
      <bottom style="slantDashDot">
        <color auto="1"/>
      </bottom>
      <diagonal/>
    </border>
    <border>
      <left/>
      <right/>
      <top/>
      <bottom style="thick">
        <color auto="1"/>
      </bottom>
      <diagonal/>
    </border>
    <border>
      <left/>
      <right/>
      <top style="thick">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style="thin">
        <color auto="1"/>
      </right>
      <top style="thin">
        <color auto="1"/>
      </top>
      <bottom/>
      <diagonal/>
    </border>
    <border>
      <left/>
      <right style="thick">
        <color auto="1"/>
      </right>
      <top style="thin">
        <color auto="1"/>
      </top>
      <bottom style="thin">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s>
  <cellStyleXfs count="5">
    <xf numFmtId="0" fontId="0" fillId="0" borderId="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0" fontId="7" fillId="0" borderId="0"/>
  </cellStyleXfs>
  <cellXfs count="583">
    <xf numFmtId="0" fontId="0" fillId="0" borderId="0" xfId="0"/>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3" fontId="12" fillId="0" borderId="0" xfId="0" applyNumberFormat="1" applyFont="1" applyFill="1" applyAlignment="1" applyProtection="1">
      <alignment vertical="center"/>
    </xf>
    <xf numFmtId="0" fontId="13" fillId="0" borderId="0" xfId="0" applyFont="1" applyAlignment="1" applyProtection="1">
      <alignment vertical="center"/>
      <protection hidden="1"/>
    </xf>
    <xf numFmtId="0" fontId="14" fillId="0" borderId="0" xfId="0" applyFont="1" applyBorder="1" applyAlignment="1" applyProtection="1">
      <alignment vertical="center"/>
      <protection hidden="1"/>
    </xf>
    <xf numFmtId="0" fontId="13" fillId="0" borderId="0" xfId="0" applyFont="1" applyFill="1" applyAlignment="1" applyProtection="1">
      <alignment vertical="center"/>
      <protection hidden="1"/>
    </xf>
    <xf numFmtId="0" fontId="9" fillId="0" borderId="0" xfId="0" applyFont="1" applyBorder="1" applyProtection="1">
      <protection hidden="1"/>
    </xf>
    <xf numFmtId="0" fontId="13" fillId="0" borderId="0" xfId="0" applyFont="1" applyBorder="1" applyProtection="1">
      <protection hidden="1"/>
    </xf>
    <xf numFmtId="0" fontId="13"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8" fillId="0" borderId="0" xfId="0" applyFont="1" applyBorder="1" applyProtection="1"/>
    <xf numFmtId="0" fontId="9" fillId="0" borderId="0" xfId="0" applyFont="1" applyBorder="1" applyProtection="1"/>
    <xf numFmtId="0" fontId="13" fillId="0" borderId="0" xfId="0" applyFont="1" applyBorder="1" applyProtection="1"/>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49" fontId="11" fillId="0" borderId="0" xfId="0" applyNumberFormat="1" applyFont="1" applyFill="1" applyBorder="1" applyAlignment="1" applyProtection="1">
      <alignment vertical="center"/>
    </xf>
    <xf numFmtId="4" fontId="8" fillId="0" borderId="0" xfId="0" applyNumberFormat="1" applyFont="1" applyFill="1" applyBorder="1" applyAlignment="1" applyProtection="1">
      <alignment vertical="center"/>
    </xf>
    <xf numFmtId="0" fontId="3"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24" fillId="0" borderId="0" xfId="0" applyFont="1" applyFill="1" applyBorder="1" applyAlignment="1" applyProtection="1">
      <alignment horizontal="center"/>
    </xf>
    <xf numFmtId="0" fontId="25" fillId="0" borderId="0" xfId="0" applyFont="1" applyFill="1" applyBorder="1" applyProtection="1"/>
    <xf numFmtId="0" fontId="23" fillId="0" borderId="0" xfId="0" applyFont="1" applyFill="1" applyBorder="1" applyProtection="1"/>
    <xf numFmtId="0" fontId="23" fillId="0" borderId="0" xfId="0" applyFont="1" applyFill="1" applyBorder="1" applyProtection="1">
      <protection hidden="1"/>
    </xf>
    <xf numFmtId="0" fontId="3" fillId="0" borderId="0" xfId="0" applyFont="1"/>
    <xf numFmtId="0" fontId="20" fillId="0" borderId="0" xfId="0" applyFont="1" applyFill="1" applyBorder="1" applyAlignment="1" applyProtection="1"/>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167" fontId="2" fillId="0" borderId="0" xfId="2" applyNumberFormat="1" applyFill="1" applyBorder="1" applyAlignment="1" applyProtection="1">
      <alignment horizontal="left" vertical="center"/>
    </xf>
    <xf numFmtId="167" fontId="11" fillId="0" borderId="0" xfId="0" applyNumberFormat="1" applyFont="1" applyFill="1" applyBorder="1" applyAlignment="1" applyProtection="1">
      <alignment horizontal="center" vertical="center"/>
    </xf>
    <xf numFmtId="167" fontId="11" fillId="0" borderId="0" xfId="0" applyNumberFormat="1" applyFont="1" applyFill="1" applyBorder="1" applyAlignment="1" applyProtection="1">
      <alignment horizontal="left" vertical="center"/>
    </xf>
    <xf numFmtId="1"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168" fontId="11"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left"/>
    </xf>
    <xf numFmtId="0" fontId="10"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22" fillId="0" borderId="0" xfId="0" applyFont="1" applyFill="1" applyBorder="1" applyProtection="1"/>
    <xf numFmtId="0" fontId="3" fillId="0" borderId="0" xfId="0" applyFont="1" applyFill="1" applyBorder="1" applyAlignment="1" applyProtection="1">
      <alignment vertical="center"/>
    </xf>
    <xf numFmtId="0" fontId="3" fillId="0" borderId="0" xfId="0" applyFont="1" applyAlignment="1" applyProtection="1">
      <alignment vertical="center"/>
    </xf>
    <xf numFmtId="0" fontId="11" fillId="0" borderId="0" xfId="0" applyFont="1" applyFill="1" applyBorder="1" applyAlignment="1" applyProtection="1">
      <alignment horizontal="left" vertical="center"/>
    </xf>
    <xf numFmtId="0" fontId="6" fillId="0" borderId="0" xfId="0" applyFont="1" applyFill="1" applyBorder="1" applyProtection="1">
      <protection hidden="1"/>
    </xf>
    <xf numFmtId="0" fontId="30" fillId="0" borderId="0" xfId="0" applyFont="1" applyFill="1" applyBorder="1" applyProtection="1">
      <protection hidden="1"/>
    </xf>
    <xf numFmtId="0" fontId="30" fillId="0" borderId="0" xfId="0" applyFont="1" applyFill="1" applyBorder="1" applyAlignment="1" applyProtection="1">
      <alignment vertical="center"/>
      <protection hidden="1"/>
    </xf>
    <xf numFmtId="170" fontId="35" fillId="0" borderId="0" xfId="0" applyNumberFormat="1" applyFont="1" applyBorder="1" applyAlignment="1" applyProtection="1">
      <alignment horizontal="center" vertical="center"/>
      <protection locked="0"/>
    </xf>
    <xf numFmtId="0" fontId="34" fillId="0" borderId="0" xfId="0" applyFont="1" applyBorder="1" applyAlignment="1" applyProtection="1">
      <alignment horizontal="right" vertical="center"/>
    </xf>
    <xf numFmtId="0" fontId="34" fillId="0" borderId="0" xfId="0" applyFont="1" applyBorder="1" applyAlignment="1" applyProtection="1">
      <alignment horizontal="left" vertical="center"/>
    </xf>
    <xf numFmtId="0" fontId="35" fillId="0" borderId="0" xfId="0" applyFont="1" applyBorder="1" applyAlignment="1" applyProtection="1">
      <alignment vertical="center"/>
      <protection locked="0"/>
    </xf>
    <xf numFmtId="0" fontId="35" fillId="0" borderId="0" xfId="0" applyFont="1" applyBorder="1" applyAlignment="1" applyProtection="1">
      <alignment horizontal="left" vertical="center"/>
      <protection locked="0"/>
    </xf>
    <xf numFmtId="172" fontId="35" fillId="0" borderId="0" xfId="0" applyNumberFormat="1" applyFont="1" applyBorder="1" applyAlignment="1" applyProtection="1">
      <alignment vertical="center"/>
    </xf>
    <xf numFmtId="0" fontId="37"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167" fontId="35" fillId="0" borderId="0" xfId="0" applyNumberFormat="1" applyFont="1" applyFill="1" applyBorder="1" applyAlignment="1" applyProtection="1">
      <alignment horizontal="left" vertical="center"/>
    </xf>
    <xf numFmtId="49" fontId="35" fillId="0" borderId="0" xfId="0" applyNumberFormat="1" applyFont="1" applyFill="1" applyBorder="1" applyAlignment="1" applyProtection="1">
      <alignment vertical="center"/>
    </xf>
    <xf numFmtId="1" fontId="35"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4" fontId="26"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38" fillId="0" borderId="0" xfId="0" applyFont="1" applyBorder="1" applyProtection="1"/>
    <xf numFmtId="0" fontId="39" fillId="0" borderId="0" xfId="0" applyFont="1" applyBorder="1" applyAlignment="1" applyProtection="1">
      <alignment horizontal="center"/>
    </xf>
    <xf numFmtId="3" fontId="38" fillId="0" borderId="0" xfId="0" applyNumberFormat="1" applyFont="1" applyBorder="1" applyAlignment="1" applyProtection="1">
      <alignment horizontal="right"/>
    </xf>
    <xf numFmtId="3" fontId="38" fillId="0" borderId="0" xfId="0" applyNumberFormat="1" applyFont="1" applyBorder="1" applyProtection="1"/>
    <xf numFmtId="0" fontId="39" fillId="0" borderId="0" xfId="0" applyFont="1" applyBorder="1" applyProtection="1"/>
    <xf numFmtId="9" fontId="38" fillId="0" borderId="0" xfId="0" applyNumberFormat="1" applyFont="1" applyBorder="1" applyAlignment="1" applyProtection="1">
      <alignment horizontal="center"/>
    </xf>
    <xf numFmtId="9" fontId="38" fillId="0" borderId="0" xfId="0" applyNumberFormat="1" applyFont="1" applyBorder="1" applyAlignment="1" applyProtection="1">
      <alignment horizontal="center" vertical="center"/>
    </xf>
    <xf numFmtId="0" fontId="3" fillId="0" borderId="0" xfId="0" applyFont="1" applyBorder="1" applyProtection="1"/>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xf>
    <xf numFmtId="0" fontId="43" fillId="0" borderId="0" xfId="0" applyFont="1" applyFill="1" applyBorder="1" applyAlignment="1" applyProtection="1">
      <alignment horizontal="right" vertical="center"/>
    </xf>
    <xf numFmtId="49" fontId="4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Border="1" applyAlignment="1" applyProtection="1">
      <alignment vertical="center"/>
      <protection hidden="1"/>
    </xf>
    <xf numFmtId="49" fontId="33" fillId="0" borderId="0" xfId="0" applyNumberFormat="1" applyFont="1" applyFill="1" applyBorder="1" applyAlignment="1" applyProtection="1">
      <alignment vertical="center"/>
    </xf>
    <xf numFmtId="0" fontId="35" fillId="0" borderId="0" xfId="0" applyFont="1" applyFill="1" applyBorder="1" applyAlignment="1" applyProtection="1">
      <alignment vertical="center"/>
    </xf>
    <xf numFmtId="0" fontId="34" fillId="0" borderId="0" xfId="0" applyFont="1" applyFill="1" applyBorder="1" applyAlignment="1" applyProtection="1">
      <alignment vertical="center"/>
    </xf>
    <xf numFmtId="170" fontId="35"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right" vertical="center"/>
    </xf>
    <xf numFmtId="49" fontId="36" fillId="0" borderId="0" xfId="2" applyNumberFormat="1" applyFont="1" applyFill="1" applyBorder="1" applyAlignment="1" applyProtection="1">
      <alignment vertical="center"/>
    </xf>
    <xf numFmtId="0" fontId="34" fillId="0" borderId="0" xfId="0" applyFont="1" applyFill="1" applyBorder="1" applyAlignment="1" applyProtection="1">
      <alignment horizontal="left" vertical="center"/>
    </xf>
    <xf numFmtId="167" fontId="35" fillId="0" borderId="0" xfId="0" applyNumberFormat="1" applyFont="1" applyFill="1" applyBorder="1" applyAlignment="1" applyProtection="1">
      <alignment vertical="center"/>
    </xf>
    <xf numFmtId="0" fontId="43"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0" fontId="30" fillId="0" borderId="0" xfId="0" applyFont="1" applyBorder="1" applyAlignment="1" applyProtection="1">
      <alignment vertical="center"/>
    </xf>
    <xf numFmtId="167" fontId="45" fillId="0" borderId="0" xfId="2" applyNumberFormat="1" applyFont="1" applyFill="1" applyBorder="1" applyAlignment="1" applyProtection="1">
      <alignment horizontal="left" vertical="center"/>
    </xf>
    <xf numFmtId="167" fontId="35" fillId="0" borderId="0" xfId="0" applyNumberFormat="1" applyFont="1" applyFill="1" applyBorder="1" applyAlignment="1" applyProtection="1">
      <alignment horizontal="center" vertical="center"/>
    </xf>
    <xf numFmtId="0" fontId="35" fillId="0" borderId="0" xfId="0" applyFont="1" applyBorder="1" applyAlignment="1" applyProtection="1">
      <alignment vertical="center"/>
    </xf>
    <xf numFmtId="0" fontId="33" fillId="0" borderId="0" xfId="0" applyFont="1" applyBorder="1" applyAlignment="1" applyProtection="1">
      <alignment vertical="center"/>
    </xf>
    <xf numFmtId="0" fontId="33" fillId="0" borderId="0" xfId="0" applyFont="1" applyBorder="1" applyAlignment="1" applyProtection="1">
      <alignment horizontal="right" vertical="center"/>
    </xf>
    <xf numFmtId="0" fontId="34" fillId="0" borderId="0" xfId="0" applyFont="1" applyBorder="1" applyAlignment="1" applyProtection="1">
      <alignment vertical="center"/>
    </xf>
    <xf numFmtId="0" fontId="30" fillId="0" borderId="0" xfId="0" applyFont="1" applyBorder="1" applyAlignment="1" applyProtection="1"/>
    <xf numFmtId="0" fontId="47" fillId="0" borderId="0" xfId="0" applyFont="1" applyBorder="1" applyAlignment="1" applyProtection="1"/>
    <xf numFmtId="0" fontId="6"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6"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Border="1" applyAlignment="1" applyProtection="1">
      <alignment vertical="center"/>
    </xf>
    <xf numFmtId="0" fontId="48" fillId="0" borderId="0" xfId="0" applyFont="1" applyAlignment="1">
      <alignment vertical="center"/>
    </xf>
    <xf numFmtId="0" fontId="35" fillId="0" borderId="0" xfId="0" applyFont="1" applyFill="1" applyBorder="1" applyAlignment="1" applyProtection="1">
      <alignment horizontal="right" vertical="center"/>
    </xf>
    <xf numFmtId="0" fontId="48" fillId="0" borderId="0" xfId="0" applyFont="1" applyFill="1" applyBorder="1" applyAlignment="1">
      <alignment vertical="center"/>
    </xf>
    <xf numFmtId="0" fontId="48" fillId="0" borderId="0" xfId="0" applyFont="1" applyBorder="1" applyAlignment="1" applyProtection="1">
      <alignment vertical="center"/>
    </xf>
    <xf numFmtId="0" fontId="48" fillId="0" borderId="0" xfId="0" applyFont="1" applyFill="1" applyBorder="1" applyAlignment="1" applyProtection="1">
      <alignment horizontal="center" vertical="center"/>
    </xf>
    <xf numFmtId="1" fontId="35" fillId="0" borderId="0" xfId="0" applyNumberFormat="1" applyFont="1" applyFill="1" applyBorder="1" applyAlignment="1" applyProtection="1">
      <alignment vertical="center"/>
      <protection locked="0"/>
    </xf>
    <xf numFmtId="0" fontId="48" fillId="0" borderId="0" xfId="0" applyFont="1" applyBorder="1" applyAlignment="1">
      <alignment vertical="center"/>
    </xf>
    <xf numFmtId="0" fontId="48" fillId="0" borderId="1" xfId="0" applyFont="1" applyFill="1" applyBorder="1" applyAlignment="1">
      <alignment vertical="center"/>
    </xf>
    <xf numFmtId="0" fontId="48" fillId="0" borderId="0" xfId="0" applyFont="1" applyFill="1" applyAlignment="1">
      <alignment vertical="center"/>
    </xf>
    <xf numFmtId="0" fontId="37" fillId="0" borderId="1" xfId="0" applyFont="1" applyFill="1" applyBorder="1" applyAlignment="1">
      <alignment horizontal="left"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37" fillId="0" borderId="0" xfId="0" applyFont="1" applyBorder="1" applyAlignment="1" applyProtection="1">
      <alignment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6" xfId="0" applyFont="1" applyBorder="1" applyAlignment="1">
      <alignment horizontal="center" vertical="center"/>
    </xf>
    <xf numFmtId="164" fontId="48" fillId="0" borderId="6" xfId="0" applyNumberFormat="1" applyFont="1" applyBorder="1" applyAlignment="1">
      <alignment horizontal="center" vertical="center"/>
    </xf>
    <xf numFmtId="3" fontId="48" fillId="0" borderId="6" xfId="0" applyNumberFormat="1" applyFont="1" applyBorder="1" applyAlignment="1" applyProtection="1">
      <alignment vertical="center"/>
    </xf>
    <xf numFmtId="164" fontId="48" fillId="0" borderId="7" xfId="0" applyNumberFormat="1" applyFont="1" applyBorder="1" applyAlignment="1">
      <alignment horizontal="right" vertical="center"/>
    </xf>
    <xf numFmtId="164" fontId="48" fillId="0" borderId="8" xfId="0" applyNumberFormat="1" applyFont="1" applyBorder="1" applyAlignment="1">
      <alignment horizontal="center" vertical="center"/>
    </xf>
    <xf numFmtId="164" fontId="37" fillId="0" borderId="9" xfId="0" applyNumberFormat="1" applyFont="1" applyBorder="1" applyAlignment="1">
      <alignment vertical="center"/>
    </xf>
    <xf numFmtId="0" fontId="48" fillId="0" borderId="0" xfId="0" applyFont="1" applyBorder="1" applyAlignment="1" applyProtection="1">
      <alignment horizontal="left" vertical="center" indent="3"/>
    </xf>
    <xf numFmtId="164" fontId="48" fillId="0" borderId="4" xfId="0" applyNumberFormat="1" applyFont="1" applyBorder="1" applyAlignment="1">
      <alignment horizontal="center" vertical="center"/>
    </xf>
    <xf numFmtId="3" fontId="48" fillId="0" borderId="2" xfId="0" applyNumberFormat="1" applyFont="1" applyBorder="1" applyAlignment="1" applyProtection="1">
      <alignment vertical="center"/>
    </xf>
    <xf numFmtId="0" fontId="48" fillId="0" borderId="6" xfId="0" applyFont="1" applyBorder="1" applyAlignment="1">
      <alignment horizontal="center" vertical="center"/>
    </xf>
    <xf numFmtId="0" fontId="37" fillId="0" borderId="6" xfId="0" applyFont="1" applyFill="1" applyBorder="1" applyAlignment="1" applyProtection="1">
      <alignment horizontal="center" vertical="center"/>
      <protection locked="0"/>
    </xf>
    <xf numFmtId="3" fontId="48" fillId="0" borderId="6" xfId="0" applyNumberFormat="1" applyFont="1" applyBorder="1" applyAlignment="1" applyProtection="1">
      <alignment horizontal="right" vertical="center"/>
    </xf>
    <xf numFmtId="0" fontId="48" fillId="0" borderId="0" xfId="0" applyFont="1" applyBorder="1" applyAlignment="1">
      <alignment horizontal="left" vertical="center" indent="3"/>
    </xf>
    <xf numFmtId="164" fontId="37" fillId="2" borderId="8" xfId="0" applyNumberFormat="1" applyFont="1" applyFill="1" applyBorder="1" applyAlignment="1">
      <alignment vertical="center"/>
    </xf>
    <xf numFmtId="0" fontId="48" fillId="0" borderId="4"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5" xfId="0" applyFont="1" applyBorder="1" applyAlignment="1">
      <alignment horizontal="center" vertical="center"/>
    </xf>
    <xf numFmtId="0" fontId="37" fillId="0" borderId="23" xfId="0" applyFont="1" applyBorder="1" applyAlignment="1" applyProtection="1">
      <alignment vertical="center"/>
    </xf>
    <xf numFmtId="164" fontId="48" fillId="0" borderId="8" xfId="0" applyNumberFormat="1" applyFont="1" applyBorder="1" applyAlignment="1" applyProtection="1">
      <alignment horizontal="center" vertical="center"/>
      <protection locked="0"/>
    </xf>
    <xf numFmtId="0" fontId="48" fillId="0" borderId="6" xfId="0" applyFont="1" applyBorder="1" applyAlignment="1" applyProtection="1">
      <alignment vertical="center"/>
      <protection locked="0"/>
    </xf>
    <xf numFmtId="164" fontId="48" fillId="0" borderId="7" xfId="0" applyNumberFormat="1" applyFont="1" applyBorder="1" applyAlignment="1">
      <alignment vertical="center"/>
    </xf>
    <xf numFmtId="0" fontId="48" fillId="0" borderId="24" xfId="0" applyFont="1" applyBorder="1" applyAlignment="1">
      <alignment horizontal="left" vertical="center" indent="3"/>
    </xf>
    <xf numFmtId="164" fontId="48" fillId="0" borderId="9" xfId="0" applyNumberFormat="1" applyFont="1" applyBorder="1" applyAlignment="1">
      <alignment horizontal="center" vertical="center"/>
    </xf>
    <xf numFmtId="164" fontId="48" fillId="0" borderId="7" xfId="0" applyNumberFormat="1" applyFont="1" applyBorder="1" applyAlignment="1">
      <alignment horizontal="center" vertical="center"/>
    </xf>
    <xf numFmtId="164" fontId="37" fillId="0" borderId="9" xfId="0" applyNumberFormat="1" applyFont="1" applyBorder="1" applyAlignment="1">
      <alignment horizontal="center" vertical="center"/>
    </xf>
    <xf numFmtId="0" fontId="48" fillId="0" borderId="0" xfId="0" applyFont="1" applyBorder="1" applyAlignment="1" applyProtection="1">
      <alignment vertical="center" wrapText="1"/>
    </xf>
    <xf numFmtId="0" fontId="37" fillId="0" borderId="23" xfId="0" applyFont="1" applyBorder="1" applyAlignment="1">
      <alignment vertical="center"/>
    </xf>
    <xf numFmtId="0" fontId="48" fillId="0" borderId="0" xfId="0" applyFont="1" applyBorder="1" applyAlignment="1" applyProtection="1">
      <alignment horizontal="left" vertical="center" wrapText="1" indent="3"/>
    </xf>
    <xf numFmtId="164" fontId="48" fillId="0" borderId="9" xfId="0" applyNumberFormat="1" applyFont="1" applyBorder="1" applyAlignment="1" applyProtection="1">
      <alignment horizontal="center" vertical="center"/>
      <protection locked="0"/>
    </xf>
    <xf numFmtId="0" fontId="48" fillId="0" borderId="0" xfId="0" applyFont="1" applyFill="1" applyAlignment="1" applyProtection="1">
      <alignment horizontal="center" vertical="center"/>
    </xf>
    <xf numFmtId="0" fontId="37" fillId="2" borderId="10" xfId="0" applyFont="1" applyFill="1" applyBorder="1" applyAlignment="1">
      <alignment horizontal="center" vertical="center"/>
    </xf>
    <xf numFmtId="0" fontId="37" fillId="2" borderId="6" xfId="0" applyFont="1" applyFill="1" applyBorder="1" applyAlignment="1">
      <alignment horizontal="center" vertical="center"/>
    </xf>
    <xf numFmtId="3" fontId="37" fillId="2" borderId="6" xfId="0" applyNumberFormat="1" applyFont="1" applyFill="1" applyBorder="1" applyAlignment="1" applyProtection="1">
      <alignment horizontal="right" vertical="center"/>
    </xf>
    <xf numFmtId="3" fontId="37" fillId="2" borderId="6" xfId="0" applyNumberFormat="1" applyFont="1" applyFill="1" applyBorder="1" applyAlignment="1" applyProtection="1">
      <alignment vertical="center"/>
    </xf>
    <xf numFmtId="0" fontId="48" fillId="0" borderId="0" xfId="0" applyFont="1" applyFill="1" applyAlignment="1" applyProtection="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6" xfId="0" applyFont="1" applyBorder="1" applyAlignment="1" applyProtection="1">
      <alignment horizontal="center" vertical="center"/>
    </xf>
    <xf numFmtId="0" fontId="48" fillId="0" borderId="6" xfId="0" applyFont="1" applyBorder="1" applyAlignment="1">
      <alignment vertical="center"/>
    </xf>
    <xf numFmtId="3" fontId="48" fillId="0" borderId="6" xfId="0" applyNumberFormat="1" applyFont="1" applyBorder="1" applyAlignment="1">
      <alignment vertical="center"/>
    </xf>
    <xf numFmtId="0" fontId="48" fillId="0" borderId="10" xfId="0" applyFont="1" applyBorder="1" applyAlignment="1">
      <alignment horizontal="left" vertical="center"/>
    </xf>
    <xf numFmtId="0" fontId="48" fillId="0" borderId="11" xfId="0" applyFont="1" applyBorder="1" applyAlignment="1">
      <alignment horizontal="left" vertical="center"/>
    </xf>
    <xf numFmtId="0" fontId="48" fillId="0" borderId="9" xfId="0" applyFont="1" applyBorder="1" applyAlignment="1">
      <alignment horizontal="center" vertical="center"/>
    </xf>
    <xf numFmtId="0" fontId="48" fillId="0" borderId="8" xfId="0" applyFont="1" applyBorder="1" applyAlignment="1">
      <alignment horizontal="left" vertical="center"/>
    </xf>
    <xf numFmtId="0" fontId="37" fillId="0" borderId="0" xfId="0" applyFont="1" applyBorder="1" applyAlignment="1">
      <alignment vertical="center"/>
    </xf>
    <xf numFmtId="0" fontId="48" fillId="0" borderId="0" xfId="0" applyFont="1" applyBorder="1" applyAlignment="1">
      <alignment horizontal="left" vertical="center"/>
    </xf>
    <xf numFmtId="164" fontId="48" fillId="0" borderId="0" xfId="0" applyNumberFormat="1" applyFont="1" applyBorder="1" applyAlignment="1">
      <alignment horizontal="center" vertical="center"/>
    </xf>
    <xf numFmtId="164" fontId="48" fillId="0" borderId="0" xfId="0" applyNumberFormat="1" applyFont="1" applyBorder="1" applyAlignment="1">
      <alignment vertical="center"/>
    </xf>
    <xf numFmtId="164" fontId="48" fillId="0" borderId="7" xfId="0" applyNumberFormat="1" applyFont="1" applyBorder="1" applyAlignment="1" applyProtection="1">
      <alignment vertical="center"/>
      <protection locked="0"/>
    </xf>
    <xf numFmtId="0" fontId="37" fillId="2" borderId="6" xfId="0" applyFont="1" applyFill="1" applyBorder="1" applyAlignment="1">
      <alignment vertical="center"/>
    </xf>
    <xf numFmtId="3" fontId="37" fillId="2" borderId="6" xfId="0" applyNumberFormat="1" applyFont="1" applyFill="1" applyBorder="1" applyAlignment="1">
      <alignment vertical="center"/>
    </xf>
    <xf numFmtId="0" fontId="48" fillId="0" borderId="0" xfId="0" applyFont="1" applyBorder="1" applyAlignment="1" applyProtection="1">
      <alignment horizontal="center" vertical="center"/>
    </xf>
    <xf numFmtId="0" fontId="37" fillId="0" borderId="0" xfId="0" applyFont="1" applyFill="1" applyBorder="1" applyAlignment="1">
      <alignment horizontal="center" vertical="center"/>
    </xf>
    <xf numFmtId="164" fontId="37" fillId="0" borderId="0" xfId="0" applyNumberFormat="1" applyFont="1" applyFill="1" applyBorder="1" applyAlignment="1">
      <alignment vertical="center"/>
    </xf>
    <xf numFmtId="0" fontId="48" fillId="0" borderId="0" xfId="0" applyFont="1" applyBorder="1" applyAlignment="1">
      <alignment horizontal="center" vertical="center"/>
    </xf>
    <xf numFmtId="3" fontId="48" fillId="0" borderId="0" xfId="0" applyNumberFormat="1" applyFont="1" applyBorder="1" applyAlignment="1">
      <alignment vertical="center"/>
    </xf>
    <xf numFmtId="0" fontId="26" fillId="0" borderId="0" xfId="0" applyFont="1" applyAlignment="1" applyProtection="1">
      <alignment vertical="center"/>
    </xf>
    <xf numFmtId="0" fontId="35" fillId="0" borderId="0" xfId="0" applyNumberFormat="1" applyFont="1" applyFill="1" applyBorder="1" applyAlignment="1" applyProtection="1">
      <alignment horizontal="right" vertical="center"/>
    </xf>
    <xf numFmtId="1" fontId="35" fillId="0" borderId="0" xfId="0" applyNumberFormat="1" applyFont="1" applyFill="1" applyBorder="1" applyAlignment="1" applyProtection="1">
      <alignment vertical="center"/>
    </xf>
    <xf numFmtId="3" fontId="48" fillId="0" borderId="6" xfId="0" applyNumberFormat="1" applyFont="1" applyBorder="1" applyAlignment="1">
      <alignment horizontal="righ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3" fillId="0" borderId="0" xfId="0" applyFont="1" applyProtection="1">
      <protection hidden="1"/>
    </xf>
    <xf numFmtId="0" fontId="6" fillId="0" borderId="0" xfId="0" applyFont="1" applyFill="1" applyBorder="1"/>
    <xf numFmtId="0" fontId="51" fillId="0" borderId="0" xfId="0" applyFont="1" applyFill="1" applyBorder="1" applyProtection="1">
      <protection hidden="1"/>
    </xf>
    <xf numFmtId="0" fontId="51" fillId="0" borderId="0" xfId="0" applyFont="1" applyFill="1" applyBorder="1"/>
    <xf numFmtId="0" fontId="30" fillId="0" borderId="0" xfId="0" applyFont="1" applyFill="1" applyBorder="1"/>
    <xf numFmtId="0" fontId="30" fillId="0" borderId="0" xfId="0" applyFont="1" applyFill="1" applyBorder="1" applyAlignment="1">
      <alignment vertical="center"/>
    </xf>
    <xf numFmtId="0" fontId="48" fillId="0" borderId="0" xfId="0" applyFont="1" applyFill="1" applyBorder="1" applyAlignment="1">
      <alignment horizontal="left" vertical="center" wrapText="1"/>
    </xf>
    <xf numFmtId="0" fontId="48" fillId="0" borderId="0" xfId="0" applyFont="1" applyFill="1" applyBorder="1" applyAlignment="1" applyProtection="1">
      <alignment vertical="center"/>
    </xf>
    <xf numFmtId="0" fontId="8" fillId="0" borderId="0" xfId="0" applyFont="1" applyBorder="1" applyAlignment="1" applyProtection="1">
      <alignment vertical="center"/>
    </xf>
    <xf numFmtId="0" fontId="18" fillId="4" borderId="0" xfId="0" applyFont="1" applyFill="1" applyBorder="1" applyAlignment="1" applyProtection="1">
      <alignment horizontal="left" vertical="center" indent="3"/>
    </xf>
    <xf numFmtId="0" fontId="18" fillId="4" borderId="0" xfId="0" applyFont="1" applyFill="1" applyBorder="1" applyAlignment="1" applyProtection="1">
      <alignment vertical="center"/>
    </xf>
    <xf numFmtId="0" fontId="16" fillId="4" borderId="0" xfId="0" applyFont="1" applyFill="1" applyBorder="1" applyAlignment="1" applyProtection="1">
      <alignment horizontal="right" vertical="center"/>
    </xf>
    <xf numFmtId="49" fontId="16" fillId="4" borderId="0" xfId="0" applyNumberFormat="1"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167" fontId="35" fillId="0" borderId="0" xfId="0" applyNumberFormat="1" applyFont="1" applyBorder="1" applyAlignment="1" applyProtection="1">
      <alignment horizontal="center" vertical="center"/>
      <protection locked="0"/>
    </xf>
    <xf numFmtId="1" fontId="35"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xf>
    <xf numFmtId="0" fontId="3" fillId="0" borderId="0" xfId="0" applyFont="1" applyBorder="1" applyAlignment="1" applyProtection="1">
      <alignment vertical="center" wrapText="1"/>
      <protection hidden="1"/>
    </xf>
    <xf numFmtId="0" fontId="22" fillId="0" borderId="0" xfId="0" applyFont="1" applyBorder="1" applyProtection="1"/>
    <xf numFmtId="0" fontId="32" fillId="0" borderId="30" xfId="0" applyFont="1" applyBorder="1" applyAlignment="1" applyProtection="1">
      <alignment vertical="center"/>
    </xf>
    <xf numFmtId="0" fontId="4" fillId="0" borderId="2"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vertical="center"/>
    </xf>
    <xf numFmtId="0" fontId="4" fillId="0" borderId="11" xfId="0" applyFont="1" applyBorder="1" applyAlignment="1" applyProtection="1">
      <alignment vertical="center"/>
    </xf>
    <xf numFmtId="0" fontId="4" fillId="0" borderId="35" xfId="0" applyFont="1" applyBorder="1" applyAlignment="1" applyProtection="1">
      <alignment vertical="center"/>
    </xf>
    <xf numFmtId="0" fontId="26" fillId="0" borderId="36" xfId="0" applyFont="1" applyBorder="1" applyAlignment="1" applyProtection="1">
      <alignment horizontal="right" vertical="center"/>
    </xf>
    <xf numFmtId="0" fontId="36" fillId="0" borderId="0" xfId="0" applyFont="1" applyFill="1" applyBorder="1" applyAlignment="1" applyProtection="1">
      <alignment vertical="center"/>
    </xf>
    <xf numFmtId="169" fontId="30" fillId="0" borderId="40" xfId="0" applyNumberFormat="1"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3" fontId="30" fillId="0" borderId="42" xfId="0" applyNumberFormat="1" applyFont="1" applyFill="1" applyBorder="1" applyAlignment="1" applyProtection="1">
      <alignment horizontal="center" vertical="center"/>
    </xf>
    <xf numFmtId="4" fontId="35" fillId="0" borderId="6" xfId="0" applyNumberFormat="1" applyFont="1" applyFill="1" applyBorder="1" applyAlignment="1" applyProtection="1">
      <alignment vertical="center" wrapText="1"/>
      <protection locked="0"/>
    </xf>
    <xf numFmtId="4" fontId="35" fillId="0" borderId="44" xfId="0" applyNumberFormat="1" applyFont="1" applyFill="1" applyBorder="1" applyAlignment="1" applyProtection="1">
      <alignment vertical="center" wrapText="1"/>
    </xf>
    <xf numFmtId="4" fontId="35" fillId="0" borderId="46" xfId="0" applyNumberFormat="1" applyFont="1" applyFill="1" applyBorder="1" applyAlignment="1" applyProtection="1">
      <alignment vertical="center"/>
      <protection locked="0"/>
    </xf>
    <xf numFmtId="4" fontId="35" fillId="0" borderId="47" xfId="0" applyNumberFormat="1" applyFont="1" applyFill="1" applyBorder="1" applyAlignment="1" applyProtection="1">
      <alignment vertical="center"/>
    </xf>
    <xf numFmtId="4" fontId="35" fillId="0" borderId="48" xfId="0" applyNumberFormat="1" applyFont="1" applyFill="1" applyBorder="1" applyAlignment="1" applyProtection="1">
      <alignment vertical="center" wrapText="1"/>
      <protection locked="0"/>
    </xf>
    <xf numFmtId="4" fontId="35" fillId="0" borderId="49" xfId="0" applyNumberFormat="1" applyFont="1" applyFill="1" applyBorder="1" applyAlignment="1" applyProtection="1">
      <alignment vertical="center" wrapText="1"/>
      <protection locked="0"/>
    </xf>
    <xf numFmtId="4" fontId="35" fillId="0" borderId="50" xfId="0" applyNumberFormat="1" applyFont="1" applyFill="1" applyBorder="1" applyAlignment="1" applyProtection="1">
      <alignment vertical="center" wrapText="1"/>
    </xf>
    <xf numFmtId="4" fontId="35" fillId="0" borderId="43" xfId="0" applyNumberFormat="1" applyFont="1" applyFill="1" applyBorder="1" applyAlignment="1" applyProtection="1">
      <alignment vertical="center" wrapText="1"/>
      <protection locked="0"/>
    </xf>
    <xf numFmtId="4" fontId="35" fillId="0" borderId="45" xfId="0" applyNumberFormat="1" applyFont="1" applyFill="1" applyBorder="1" applyAlignment="1" applyProtection="1">
      <alignment vertical="center"/>
      <protection locked="0"/>
    </xf>
    <xf numFmtId="0" fontId="3" fillId="4" borderId="0" xfId="0" applyFont="1" applyFill="1" applyBorder="1" applyAlignment="1">
      <alignment horizontal="left"/>
    </xf>
    <xf numFmtId="0" fontId="3" fillId="4" borderId="0" xfId="0" applyFont="1" applyFill="1"/>
    <xf numFmtId="0" fontId="3" fillId="4" borderId="0" xfId="0" applyFont="1" applyFill="1" applyAlignment="1">
      <alignment horizontal="right"/>
    </xf>
    <xf numFmtId="0" fontId="4" fillId="4" borderId="0" xfId="0" applyFont="1" applyFill="1" applyBorder="1" applyAlignment="1" applyProtection="1"/>
    <xf numFmtId="0" fontId="4" fillId="4" borderId="0" xfId="0" applyFont="1" applyFill="1" applyBorder="1" applyAlignment="1" applyProtection="1">
      <alignment vertical="center"/>
    </xf>
    <xf numFmtId="0" fontId="3" fillId="4" borderId="0" xfId="0" applyFont="1" applyFill="1" applyBorder="1" applyAlignment="1" applyProtection="1">
      <alignment horizontal="right" vertical="center"/>
    </xf>
    <xf numFmtId="4" fontId="26" fillId="4" borderId="0" xfId="0" applyNumberFormat="1" applyFont="1" applyFill="1" applyBorder="1" applyAlignment="1" applyProtection="1">
      <alignment vertical="center"/>
    </xf>
    <xf numFmtId="0" fontId="5" fillId="0" borderId="0" xfId="0" applyFont="1" applyFill="1" applyBorder="1"/>
    <xf numFmtId="0" fontId="4" fillId="0" borderId="0" xfId="0" applyFont="1" applyFill="1" applyBorder="1" applyProtection="1">
      <protection hidden="1"/>
    </xf>
    <xf numFmtId="0" fontId="29" fillId="0" borderId="0" xfId="0" applyFont="1" applyFill="1" applyBorder="1"/>
    <xf numFmtId="0" fontId="52" fillId="0" borderId="0" xfId="0" applyFont="1" applyFill="1" applyBorder="1" applyAlignment="1">
      <alignment horizontal="center"/>
    </xf>
    <xf numFmtId="0" fontId="5" fillId="0" borderId="0" xfId="0" applyFont="1" applyFill="1" applyBorder="1" applyAlignment="1">
      <alignment vertical="center"/>
    </xf>
    <xf numFmtId="4" fontId="5" fillId="0" borderId="0" xfId="0" applyNumberFormat="1" applyFont="1" applyFill="1" applyBorder="1" applyAlignment="1" applyProtection="1">
      <alignment vertical="center"/>
    </xf>
    <xf numFmtId="0" fontId="29" fillId="0" borderId="0" xfId="0" applyFont="1" applyFill="1" applyBorder="1" applyAlignment="1">
      <alignment vertical="center"/>
    </xf>
    <xf numFmtId="0" fontId="35" fillId="3" borderId="0" xfId="0" applyFont="1" applyFill="1" applyBorder="1" applyAlignment="1">
      <alignment horizontal="center" vertical="center"/>
    </xf>
    <xf numFmtId="4" fontId="35" fillId="3" borderId="0" xfId="0" applyNumberFormat="1" applyFont="1" applyFill="1" applyBorder="1" applyAlignment="1">
      <alignment vertical="center"/>
    </xf>
    <xf numFmtId="4" fontId="35" fillId="3" borderId="0" xfId="0" applyNumberFormat="1" applyFont="1" applyFill="1" applyBorder="1" applyAlignment="1" applyProtection="1">
      <alignment vertical="center"/>
    </xf>
    <xf numFmtId="0" fontId="5" fillId="0" borderId="0" xfId="0" applyFont="1" applyFill="1" applyBorder="1" applyProtection="1"/>
    <xf numFmtId="0" fontId="52" fillId="0" borderId="0" xfId="0" applyFont="1" applyFill="1" applyBorder="1" applyAlignment="1" applyProtection="1"/>
    <xf numFmtId="0" fontId="30" fillId="0" borderId="49" xfId="0" applyFont="1" applyFill="1" applyBorder="1" applyAlignment="1">
      <alignment horizontal="center"/>
    </xf>
    <xf numFmtId="169" fontId="30" fillId="0" borderId="49" xfId="0" applyNumberFormat="1" applyFont="1" applyFill="1" applyBorder="1" applyAlignment="1" applyProtection="1">
      <alignment horizontal="center"/>
    </xf>
    <xf numFmtId="0" fontId="30" fillId="0" borderId="49" xfId="0" applyFont="1" applyFill="1" applyBorder="1" applyAlignment="1" applyProtection="1">
      <alignment horizontal="center"/>
    </xf>
    <xf numFmtId="3" fontId="30" fillId="0" borderId="50" xfId="0" applyNumberFormat="1" applyFont="1" applyFill="1" applyBorder="1" applyAlignment="1" applyProtection="1">
      <alignment horizontal="center"/>
    </xf>
    <xf numFmtId="0" fontId="5" fillId="0" borderId="0" xfId="0" applyFont="1" applyFill="1" applyBorder="1" applyAlignment="1"/>
    <xf numFmtId="0" fontId="30" fillId="4" borderId="6" xfId="0" applyFont="1" applyFill="1" applyBorder="1" applyAlignment="1">
      <alignment horizontal="center"/>
    </xf>
    <xf numFmtId="169" fontId="30" fillId="4" borderId="6" xfId="0" applyNumberFormat="1" applyFont="1" applyFill="1" applyBorder="1" applyAlignment="1" applyProtection="1">
      <alignment horizontal="center"/>
    </xf>
    <xf numFmtId="0" fontId="30" fillId="4" borderId="6" xfId="0" applyFont="1" applyFill="1" applyBorder="1" applyAlignment="1" applyProtection="1">
      <alignment horizontal="center"/>
    </xf>
    <xf numFmtId="3" fontId="30" fillId="4" borderId="44" xfId="0" applyNumberFormat="1" applyFont="1" applyFill="1" applyBorder="1" applyAlignment="1" applyProtection="1">
      <alignment horizontal="center"/>
    </xf>
    <xf numFmtId="0" fontId="30" fillId="0" borderId="6" xfId="0" applyFont="1" applyFill="1" applyBorder="1" applyAlignment="1">
      <alignment horizontal="center"/>
    </xf>
    <xf numFmtId="169" fontId="30" fillId="0" borderId="6" xfId="0" applyNumberFormat="1" applyFont="1" applyFill="1" applyBorder="1" applyAlignment="1" applyProtection="1">
      <alignment horizontal="center"/>
    </xf>
    <xf numFmtId="0" fontId="30" fillId="0" borderId="6" xfId="0" applyFont="1" applyFill="1" applyBorder="1" applyAlignment="1" applyProtection="1">
      <alignment horizontal="center"/>
    </xf>
    <xf numFmtId="3" fontId="30" fillId="0" borderId="44" xfId="0" applyNumberFormat="1" applyFont="1" applyFill="1" applyBorder="1" applyAlignment="1" applyProtection="1">
      <alignment horizontal="center"/>
    </xf>
    <xf numFmtId="0" fontId="3" fillId="4" borderId="0" xfId="0" applyFont="1" applyFill="1" applyBorder="1" applyAlignment="1"/>
    <xf numFmtId="0" fontId="35" fillId="4" borderId="0" xfId="0" applyFont="1" applyFill="1" applyAlignment="1"/>
    <xf numFmtId="0" fontId="30" fillId="4" borderId="0" xfId="0" applyFont="1" applyFill="1" applyAlignment="1"/>
    <xf numFmtId="0" fontId="30" fillId="0" borderId="43" xfId="0" applyFont="1" applyFill="1" applyBorder="1" applyAlignment="1">
      <alignment horizontal="left" vertical="center"/>
    </xf>
    <xf numFmtId="0" fontId="30" fillId="0" borderId="6" xfId="0" applyFont="1" applyFill="1" applyBorder="1" applyAlignment="1">
      <alignment horizontal="left" vertical="center"/>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48" fillId="0" borderId="0" xfId="0" applyFont="1" applyFill="1" applyBorder="1" applyAlignment="1">
      <alignment vertical="center"/>
    </xf>
    <xf numFmtId="0" fontId="30" fillId="4" borderId="58" xfId="0" applyFont="1" applyFill="1" applyBorder="1" applyAlignment="1">
      <alignment horizontal="left" vertical="center"/>
    </xf>
    <xf numFmtId="0" fontId="30" fillId="4" borderId="8" xfId="0" applyFont="1" applyFill="1" applyBorder="1" applyAlignment="1">
      <alignment horizontal="left" vertical="center"/>
    </xf>
    <xf numFmtId="0" fontId="30" fillId="0" borderId="0" xfId="0" applyFont="1" applyFill="1" applyBorder="1" applyAlignment="1" applyProtection="1">
      <alignment vertical="center"/>
    </xf>
    <xf numFmtId="0" fontId="4" fillId="0" borderId="0" xfId="0" applyFont="1" applyFill="1" applyBorder="1"/>
    <xf numFmtId="0" fontId="4" fillId="0" borderId="0" xfId="0" applyFont="1" applyProtection="1">
      <protection hidden="1"/>
    </xf>
    <xf numFmtId="0" fontId="4" fillId="0" borderId="0" xfId="0" applyFont="1"/>
    <xf numFmtId="0" fontId="4" fillId="0" borderId="74" xfId="0" applyNumberFormat="1" applyFont="1" applyFill="1" applyBorder="1" applyAlignment="1" applyProtection="1">
      <alignment horizontal="center" vertical="center"/>
    </xf>
    <xf numFmtId="169" fontId="4" fillId="0" borderId="75" xfId="0" applyNumberFormat="1"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174" fontId="4" fillId="0" borderId="80" xfId="0" applyNumberFormat="1" applyFont="1" applyFill="1" applyBorder="1" applyAlignment="1" applyProtection="1">
      <alignment vertical="center" wrapText="1"/>
      <protection locked="0"/>
    </xf>
    <xf numFmtId="4" fontId="4" fillId="0" borderId="82" xfId="0" applyNumberFormat="1" applyFont="1" applyFill="1" applyBorder="1" applyAlignment="1" applyProtection="1">
      <alignment vertical="center" wrapText="1"/>
    </xf>
    <xf numFmtId="174" fontId="4" fillId="0" borderId="84" xfId="0" applyNumberFormat="1" applyFont="1" applyFill="1" applyBorder="1" applyAlignment="1" applyProtection="1">
      <alignment vertical="center" wrapText="1"/>
      <protection locked="0"/>
    </xf>
    <xf numFmtId="4" fontId="4" fillId="0" borderId="86" xfId="0" applyNumberFormat="1" applyFont="1" applyFill="1" applyBorder="1" applyAlignment="1" applyProtection="1">
      <alignment vertical="center" wrapText="1"/>
    </xf>
    <xf numFmtId="174" fontId="4" fillId="0" borderId="89" xfId="0" applyNumberFormat="1" applyFont="1" applyFill="1" applyBorder="1" applyAlignment="1" applyProtection="1">
      <alignment vertical="center" wrapText="1"/>
      <protection locked="0"/>
    </xf>
    <xf numFmtId="4" fontId="4" fillId="0" borderId="91" xfId="0" applyNumberFormat="1" applyFont="1" applyFill="1" applyBorder="1" applyAlignment="1" applyProtection="1">
      <alignment vertical="center" wrapText="1"/>
    </xf>
    <xf numFmtId="174" fontId="4" fillId="0" borderId="80" xfId="0" applyNumberFormat="1" applyFont="1" applyFill="1" applyBorder="1" applyAlignment="1" applyProtection="1">
      <alignment horizontal="center" vertical="center" wrapText="1"/>
      <protection locked="0"/>
    </xf>
    <xf numFmtId="174" fontId="4" fillId="0" borderId="84" xfId="0" applyNumberFormat="1" applyFont="1" applyFill="1" applyBorder="1" applyAlignment="1" applyProtection="1">
      <alignment horizontal="center" vertical="center" wrapText="1"/>
      <protection locked="0"/>
    </xf>
    <xf numFmtId="174" fontId="4" fillId="0" borderId="89" xfId="0" applyNumberFormat="1" applyFont="1" applyFill="1" applyBorder="1" applyAlignment="1" applyProtection="1">
      <alignment horizontal="center" vertical="center" wrapText="1"/>
      <protection locked="0"/>
    </xf>
    <xf numFmtId="0" fontId="48" fillId="0" borderId="0" xfId="0" applyFont="1" applyFill="1" applyBorder="1" applyAlignment="1" applyProtection="1">
      <alignment horizontal="right" vertical="center"/>
    </xf>
    <xf numFmtId="174" fontId="12" fillId="0" borderId="0" xfId="0" applyNumberFormat="1" applyFont="1" applyFill="1" applyBorder="1" applyAlignment="1" applyProtection="1">
      <alignment horizontal="right" vertical="center"/>
    </xf>
    <xf numFmtId="0" fontId="48" fillId="0" borderId="0" xfId="0" applyFont="1" applyAlignment="1" applyProtection="1">
      <alignment horizontal="right" vertical="center"/>
      <protection hidden="1"/>
    </xf>
    <xf numFmtId="0" fontId="48" fillId="0" borderId="0" xfId="0" applyFont="1" applyAlignment="1">
      <alignment horizontal="right" vertical="center"/>
    </xf>
    <xf numFmtId="4" fontId="35" fillId="0" borderId="92" xfId="0" applyNumberFormat="1" applyFont="1" applyFill="1" applyBorder="1" applyAlignment="1" applyProtection="1">
      <alignment vertical="center" wrapText="1"/>
      <protection locked="0"/>
    </xf>
    <xf numFmtId="4" fontId="35" fillId="0" borderId="2" xfId="0" applyNumberFormat="1" applyFont="1" applyFill="1" applyBorder="1" applyAlignment="1" applyProtection="1">
      <alignment vertical="center" wrapText="1"/>
      <protection locked="0"/>
    </xf>
    <xf numFmtId="4" fontId="35" fillId="0" borderId="42" xfId="0" applyNumberFormat="1" applyFont="1" applyFill="1" applyBorder="1" applyAlignment="1" applyProtection="1">
      <alignment vertical="center"/>
    </xf>
    <xf numFmtId="4" fontId="37" fillId="0" borderId="0" xfId="0" applyNumberFormat="1" applyFont="1" applyFill="1" applyBorder="1" applyAlignment="1" applyProtection="1">
      <alignment vertical="center"/>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right" vertical="center"/>
      <protection hidden="1"/>
    </xf>
    <xf numFmtId="0" fontId="48" fillId="0" borderId="0" xfId="0" applyFont="1" applyFill="1" applyBorder="1" applyAlignment="1">
      <alignment horizontal="right" vertical="center"/>
    </xf>
    <xf numFmtId="0" fontId="4" fillId="0" borderId="72" xfId="0" applyFont="1" applyFill="1" applyBorder="1" applyAlignment="1" applyProtection="1">
      <alignment horizontal="left"/>
    </xf>
    <xf numFmtId="0" fontId="4" fillId="0" borderId="73" xfId="0" applyFont="1" applyFill="1" applyBorder="1" applyAlignment="1" applyProtection="1">
      <alignment horizontal="center"/>
    </xf>
    <xf numFmtId="0" fontId="4" fillId="0" borderId="73" xfId="0" applyFont="1" applyFill="1" applyBorder="1" applyAlignment="1" applyProtection="1">
      <alignment horizontal="left"/>
    </xf>
    <xf numFmtId="4" fontId="4" fillId="0" borderId="81" xfId="0" applyNumberFormat="1" applyFont="1" applyFill="1" applyBorder="1" applyAlignment="1" applyProtection="1">
      <alignment horizontal="right" vertical="center" wrapText="1"/>
    </xf>
    <xf numFmtId="4" fontId="4" fillId="0" borderId="85" xfId="0" applyNumberFormat="1" applyFont="1" applyFill="1" applyBorder="1" applyAlignment="1" applyProtection="1">
      <alignment horizontal="right" vertical="center" wrapText="1"/>
    </xf>
    <xf numFmtId="4" fontId="4" fillId="0" borderId="90" xfId="0" applyNumberFormat="1" applyFont="1" applyFill="1" applyBorder="1" applyAlignment="1" applyProtection="1">
      <alignment horizontal="right" vertical="center" wrapText="1"/>
    </xf>
    <xf numFmtId="0" fontId="3" fillId="0" borderId="0" xfId="0" applyFont="1" applyProtection="1"/>
    <xf numFmtId="4" fontId="12" fillId="0" borderId="0" xfId="0" applyNumberFormat="1" applyFont="1" applyFill="1" applyBorder="1" applyAlignment="1" applyProtection="1">
      <alignment horizontal="right" vertical="center"/>
    </xf>
    <xf numFmtId="4" fontId="35" fillId="0" borderId="94" xfId="0" applyNumberFormat="1" applyFont="1" applyFill="1" applyBorder="1" applyAlignment="1" applyProtection="1">
      <alignment vertical="center"/>
    </xf>
    <xf numFmtId="0" fontId="48" fillId="0" borderId="0" xfId="0" applyFont="1" applyFill="1" applyBorder="1" applyAlignment="1" applyProtection="1">
      <alignment horizontal="left" vertical="center" wrapText="1"/>
    </xf>
    <xf numFmtId="3" fontId="30" fillId="0" borderId="6" xfId="0" applyNumberFormat="1" applyFont="1" applyFill="1" applyBorder="1" applyAlignment="1">
      <alignment horizontal="right" vertical="center"/>
    </xf>
    <xf numFmtId="3" fontId="30" fillId="0" borderId="6" xfId="0" applyNumberFormat="1" applyFont="1" applyFill="1" applyBorder="1" applyAlignment="1" applyProtection="1">
      <alignment horizontal="right" vertical="center" wrapText="1"/>
    </xf>
    <xf numFmtId="3" fontId="30" fillId="0" borderId="44" xfId="0" applyNumberFormat="1" applyFont="1" applyFill="1" applyBorder="1" applyAlignment="1" applyProtection="1">
      <alignment vertical="center" wrapText="1"/>
    </xf>
    <xf numFmtId="3" fontId="30" fillId="0" borderId="44" xfId="0" applyNumberFormat="1" applyFont="1" applyFill="1" applyBorder="1" applyAlignment="1" applyProtection="1">
      <alignment vertical="center"/>
    </xf>
    <xf numFmtId="3" fontId="30" fillId="0" borderId="6" xfId="0" applyNumberFormat="1" applyFont="1" applyFill="1" applyBorder="1" applyAlignment="1" applyProtection="1">
      <alignment horizontal="right" vertical="center"/>
    </xf>
    <xf numFmtId="3" fontId="35" fillId="0" borderId="47" xfId="0" applyNumberFormat="1" applyFont="1" applyFill="1" applyBorder="1" applyAlignment="1" applyProtection="1">
      <alignment vertical="center"/>
    </xf>
    <xf numFmtId="9" fontId="33" fillId="0" borderId="0" xfId="0" applyNumberFormat="1" applyFont="1" applyFill="1" applyBorder="1" applyAlignment="1" applyProtection="1">
      <alignment vertical="center"/>
    </xf>
    <xf numFmtId="3" fontId="30" fillId="0" borderId="6" xfId="0" applyNumberFormat="1" applyFont="1" applyFill="1" applyBorder="1" applyAlignment="1" applyProtection="1">
      <alignment vertical="center"/>
      <protection locked="0"/>
    </xf>
    <xf numFmtId="3" fontId="30" fillId="0" borderId="6" xfId="0" applyNumberFormat="1" applyFont="1" applyFill="1" applyBorder="1" applyAlignment="1" applyProtection="1">
      <alignment vertical="center" wrapText="1"/>
      <protection locked="0"/>
    </xf>
    <xf numFmtId="3" fontId="30" fillId="0" borderId="6" xfId="0" applyNumberFormat="1" applyFont="1" applyFill="1" applyBorder="1" applyAlignment="1" applyProtection="1">
      <alignment vertical="center"/>
    </xf>
    <xf numFmtId="3" fontId="35" fillId="0" borderId="46" xfId="0" applyNumberFormat="1" applyFont="1" applyFill="1" applyBorder="1" applyAlignment="1">
      <alignment vertical="center"/>
    </xf>
    <xf numFmtId="3" fontId="35" fillId="0" borderId="46" xfId="0" applyNumberFormat="1" applyFont="1" applyFill="1" applyBorder="1" applyAlignment="1" applyProtection="1">
      <alignment vertical="center"/>
    </xf>
    <xf numFmtId="3" fontId="30" fillId="4" borderId="6" xfId="0" applyNumberFormat="1" applyFont="1" applyFill="1" applyBorder="1" applyAlignment="1">
      <alignment vertical="center"/>
    </xf>
    <xf numFmtId="3" fontId="30" fillId="4" borderId="6" xfId="0" applyNumberFormat="1" applyFont="1" applyFill="1" applyBorder="1" applyAlignment="1" applyProtection="1">
      <alignment vertical="center" wrapText="1"/>
    </xf>
    <xf numFmtId="3" fontId="30" fillId="4" borderId="44" xfId="0" applyNumberFormat="1" applyFont="1" applyFill="1" applyBorder="1" applyAlignment="1" applyProtection="1">
      <alignment vertical="center" wrapText="1"/>
    </xf>
    <xf numFmtId="3" fontId="30" fillId="4" borderId="44" xfId="0" applyNumberFormat="1" applyFont="1" applyFill="1" applyBorder="1" applyAlignment="1" applyProtection="1">
      <alignment vertical="center"/>
    </xf>
    <xf numFmtId="3" fontId="30" fillId="4" borderId="44" xfId="0" applyNumberFormat="1" applyFont="1" applyFill="1" applyBorder="1" applyAlignment="1" applyProtection="1">
      <alignment horizontal="right" vertical="center"/>
    </xf>
    <xf numFmtId="3" fontId="35" fillId="4" borderId="46" xfId="0" applyNumberFormat="1" applyFont="1" applyFill="1" applyBorder="1" applyAlignment="1">
      <alignment vertical="center"/>
    </xf>
    <xf numFmtId="3" fontId="35" fillId="3" borderId="0" xfId="0" applyNumberFormat="1" applyFont="1" applyFill="1" applyBorder="1" applyAlignment="1">
      <alignment vertical="center"/>
    </xf>
    <xf numFmtId="3" fontId="35" fillId="3" borderId="0" xfId="0" applyNumberFormat="1" applyFont="1" applyFill="1" applyBorder="1" applyAlignment="1" applyProtection="1">
      <alignment vertical="center"/>
    </xf>
    <xf numFmtId="3" fontId="35" fillId="3" borderId="41" xfId="0" applyNumberFormat="1" applyFont="1" applyFill="1" applyBorder="1" applyAlignment="1">
      <alignment vertical="center"/>
    </xf>
    <xf numFmtId="3" fontId="35" fillId="3" borderId="42" xfId="0" applyNumberFormat="1" applyFont="1" applyFill="1" applyBorder="1" applyAlignment="1" applyProtection="1">
      <alignment vertical="center"/>
    </xf>
    <xf numFmtId="0" fontId="13" fillId="0" borderId="0" xfId="0" applyFont="1" applyProtection="1">
      <protection hidden="1"/>
    </xf>
    <xf numFmtId="0" fontId="55" fillId="0" borderId="0" xfId="0" applyFont="1" applyFill="1" applyBorder="1" applyProtection="1"/>
    <xf numFmtId="0" fontId="54" fillId="0" borderId="0" xfId="0" applyFont="1" applyFill="1" applyBorder="1" applyProtection="1"/>
    <xf numFmtId="0" fontId="30" fillId="0" borderId="0" xfId="0" applyFont="1" applyFill="1" applyBorder="1" applyProtection="1"/>
    <xf numFmtId="0" fontId="54" fillId="0" borderId="0" xfId="0" applyFont="1" applyFill="1" applyBorder="1" applyAlignment="1" applyProtection="1">
      <alignment vertical="center"/>
    </xf>
    <xf numFmtId="0" fontId="13" fillId="0" borderId="0" xfId="0" applyFont="1" applyProtection="1"/>
    <xf numFmtId="3" fontId="3" fillId="0" borderId="6" xfId="0" applyNumberFormat="1" applyFont="1" applyBorder="1" applyAlignment="1" applyProtection="1">
      <alignment horizontal="right" vertical="center"/>
    </xf>
    <xf numFmtId="3" fontId="3" fillId="0" borderId="6" xfId="0" applyNumberFormat="1" applyFont="1" applyBorder="1" applyAlignment="1" applyProtection="1">
      <alignment vertical="center"/>
    </xf>
    <xf numFmtId="3" fontId="26" fillId="0" borderId="34" xfId="0" applyNumberFormat="1" applyFont="1" applyBorder="1" applyAlignment="1" applyProtection="1">
      <alignment vertical="center"/>
    </xf>
    <xf numFmtId="3" fontId="26" fillId="0" borderId="37" xfId="3" applyNumberFormat="1" applyFont="1" applyBorder="1" applyAlignment="1" applyProtection="1">
      <alignment vertical="center"/>
    </xf>
    <xf numFmtId="3" fontId="26" fillId="0" borderId="31" xfId="0" applyNumberFormat="1" applyFont="1" applyBorder="1" applyAlignment="1" applyProtection="1">
      <alignment vertical="center"/>
    </xf>
    <xf numFmtId="3" fontId="35" fillId="0" borderId="0" xfId="0" applyNumberFormat="1" applyFont="1" applyFill="1" applyBorder="1" applyAlignment="1" applyProtection="1">
      <alignment horizontal="right" vertical="center"/>
    </xf>
    <xf numFmtId="3" fontId="56" fillId="0" borderId="0" xfId="0" applyNumberFormat="1" applyFont="1" applyAlignment="1" applyProtection="1">
      <alignment horizontal="center" vertical="center"/>
      <protection hidden="1"/>
    </xf>
    <xf numFmtId="3" fontId="56" fillId="0" borderId="0" xfId="0" applyNumberFormat="1" applyFont="1" applyAlignment="1" applyProtection="1">
      <alignment horizontal="center" vertical="center"/>
    </xf>
    <xf numFmtId="0" fontId="56" fillId="0" borderId="0" xfId="0" applyFont="1" applyFill="1" applyBorder="1" applyAlignment="1" applyProtection="1">
      <alignment horizontal="center" vertical="center"/>
      <protection hidden="1"/>
    </xf>
    <xf numFmtId="3" fontId="56" fillId="0" borderId="0" xfId="0" applyNumberFormat="1" applyFont="1" applyFill="1" applyBorder="1" applyAlignment="1" applyProtection="1">
      <alignment horizontal="center" vertical="center"/>
      <protection hidden="1"/>
    </xf>
    <xf numFmtId="3" fontId="56" fillId="0" borderId="0" xfId="0" applyNumberFormat="1" applyFont="1" applyFill="1" applyBorder="1" applyAlignment="1" applyProtection="1">
      <alignment horizontal="center" vertical="center"/>
    </xf>
    <xf numFmtId="0" fontId="56" fillId="0" borderId="0" xfId="0" applyFont="1" applyBorder="1" applyAlignment="1" applyProtection="1">
      <alignment horizontal="center" vertical="center"/>
      <protection hidden="1"/>
    </xf>
    <xf numFmtId="3" fontId="56" fillId="0" borderId="0" xfId="0" applyNumberFormat="1" applyFont="1" applyBorder="1" applyAlignment="1" applyProtection="1">
      <alignment horizontal="center" vertical="center"/>
      <protection hidden="1"/>
    </xf>
    <xf numFmtId="3" fontId="35" fillId="4" borderId="47" xfId="0" applyNumberFormat="1" applyFont="1" applyFill="1" applyBorder="1" applyAlignment="1" applyProtection="1">
      <alignment horizontal="right" vertical="center"/>
    </xf>
    <xf numFmtId="0" fontId="58" fillId="0" borderId="0" xfId="0" applyFont="1" applyFill="1" applyBorder="1" applyAlignment="1" applyProtection="1">
      <alignment horizontal="left" vertical="center"/>
      <protection hidden="1"/>
    </xf>
    <xf numFmtId="0" fontId="59" fillId="0" borderId="0" xfId="0" applyFont="1" applyAlignment="1" applyProtection="1">
      <alignment horizontal="center" vertical="center"/>
      <protection hidden="1"/>
    </xf>
    <xf numFmtId="3" fontId="59" fillId="0" borderId="0" xfId="0" applyNumberFormat="1" applyFont="1" applyAlignment="1" applyProtection="1">
      <alignment horizontal="center" vertical="center"/>
      <protection hidden="1"/>
    </xf>
    <xf numFmtId="3" fontId="59" fillId="0" borderId="0" xfId="0" applyNumberFormat="1" applyFont="1" applyAlignment="1" applyProtection="1">
      <alignment horizontal="center" vertical="center"/>
    </xf>
    <xf numFmtId="0" fontId="60" fillId="0" borderId="0" xfId="0" applyFont="1" applyAlignment="1" applyProtection="1">
      <alignment vertical="center"/>
    </xf>
    <xf numFmtId="0" fontId="59" fillId="0" borderId="0" xfId="0" applyFont="1" applyFill="1" applyBorder="1" applyAlignment="1" applyProtection="1">
      <alignment horizontal="center" vertical="center"/>
      <protection hidden="1"/>
    </xf>
    <xf numFmtId="3" fontId="59" fillId="0" borderId="0" xfId="0" applyNumberFormat="1" applyFont="1" applyFill="1" applyBorder="1" applyAlignment="1" applyProtection="1">
      <alignment horizontal="center" vertical="center"/>
      <protection hidden="1"/>
    </xf>
    <xf numFmtId="3" fontId="59" fillId="0" borderId="0" xfId="0" applyNumberFormat="1" applyFont="1" applyFill="1" applyBorder="1" applyAlignment="1" applyProtection="1">
      <alignment horizontal="center" vertical="center"/>
    </xf>
    <xf numFmtId="0" fontId="61" fillId="0" borderId="0" xfId="0" applyFont="1" applyFill="1" applyBorder="1" applyProtection="1"/>
    <xf numFmtId="0" fontId="62" fillId="0" borderId="0" xfId="0" applyFont="1" applyFill="1" applyBorder="1" applyProtection="1"/>
    <xf numFmtId="0" fontId="63"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vertical="center"/>
    </xf>
    <xf numFmtId="4" fontId="59" fillId="0" borderId="0" xfId="0" applyNumberFormat="1" applyFont="1" applyFill="1" applyBorder="1" applyAlignment="1" applyProtection="1">
      <alignment horizontal="center" vertical="center"/>
      <protection hidden="1"/>
    </xf>
    <xf numFmtId="0" fontId="62" fillId="0" borderId="0" xfId="0" applyFont="1" applyFill="1" applyBorder="1" applyAlignment="1" applyProtection="1">
      <alignment vertical="center"/>
    </xf>
    <xf numFmtId="0" fontId="63" fillId="0" borderId="0" xfId="0" applyFont="1" applyFill="1" applyBorder="1" applyAlignment="1" applyProtection="1">
      <alignment vertical="center"/>
    </xf>
    <xf numFmtId="9" fontId="59" fillId="0" borderId="0" xfId="0" applyNumberFormat="1" applyFont="1" applyFill="1" applyBorder="1" applyAlignment="1" applyProtection="1">
      <alignment horizontal="center" vertical="center"/>
      <protection hidden="1"/>
    </xf>
    <xf numFmtId="9" fontId="59" fillId="0" borderId="0" xfId="0" applyNumberFormat="1" applyFont="1" applyFill="1" applyBorder="1" applyAlignment="1" applyProtection="1">
      <alignment horizontal="center" vertical="center"/>
    </xf>
    <xf numFmtId="175" fontId="30" fillId="0" borderId="0" xfId="0" applyNumberFormat="1" applyFont="1" applyBorder="1" applyAlignment="1" applyProtection="1">
      <alignment horizontal="center" vertical="center"/>
      <protection locked="0"/>
    </xf>
    <xf numFmtId="0" fontId="15" fillId="0" borderId="0" xfId="0" applyFont="1" applyProtection="1"/>
    <xf numFmtId="0" fontId="13" fillId="0" borderId="0" xfId="0" applyFont="1" applyAlignment="1" applyProtection="1">
      <alignment vertical="center" wrapText="1"/>
    </xf>
    <xf numFmtId="0" fontId="67" fillId="0" borderId="0" xfId="2" applyFont="1" applyAlignment="1" applyProtection="1">
      <alignment vertical="center"/>
    </xf>
    <xf numFmtId="49" fontId="13" fillId="0" borderId="0" xfId="0" applyNumberFormat="1" applyFont="1" applyAlignment="1" applyProtection="1">
      <alignment wrapText="1"/>
    </xf>
    <xf numFmtId="49" fontId="13" fillId="0" borderId="0" xfId="0" applyNumberFormat="1" applyFont="1" applyAlignment="1" applyProtection="1"/>
    <xf numFmtId="0" fontId="13" fillId="0" borderId="0" xfId="0" applyFont="1" applyAlignment="1" applyProtection="1"/>
    <xf numFmtId="0" fontId="13" fillId="0" borderId="0" xfId="0" applyFont="1" applyFill="1" applyBorder="1" applyAlignment="1" applyProtection="1">
      <alignment vertical="center"/>
      <protection hidden="1"/>
    </xf>
    <xf numFmtId="0" fontId="13" fillId="0" borderId="0" xfId="0" applyFont="1" applyBorder="1" applyAlignment="1" applyProtection="1">
      <alignment vertical="center"/>
    </xf>
    <xf numFmtId="0" fontId="13" fillId="0" borderId="0" xfId="0" applyFont="1" applyFill="1" applyBorder="1" applyAlignment="1" applyProtection="1">
      <alignment vertical="center"/>
    </xf>
    <xf numFmtId="173" fontId="35" fillId="0" borderId="0" xfId="0" applyNumberFormat="1" applyFont="1" applyBorder="1" applyAlignment="1" applyProtection="1">
      <alignment horizontal="left" vertical="center"/>
      <protection locked="0"/>
    </xf>
    <xf numFmtId="0" fontId="26" fillId="4" borderId="0" xfId="0" applyFont="1" applyFill="1" applyBorder="1" applyAlignment="1" applyProtection="1">
      <alignment horizontal="left" vertical="center"/>
      <protection locked="0"/>
    </xf>
    <xf numFmtId="0" fontId="35" fillId="4" borderId="0" xfId="0" applyFont="1" applyFill="1" applyBorder="1" applyAlignment="1" applyProtection="1">
      <alignment horizontal="center" vertical="center"/>
    </xf>
    <xf numFmtId="0" fontId="26" fillId="0" borderId="27"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0" borderId="29" xfId="0" applyFont="1" applyBorder="1" applyAlignment="1" applyProtection="1">
      <alignment horizontal="center" vertical="center"/>
    </xf>
    <xf numFmtId="0" fontId="4" fillId="4" borderId="0" xfId="0" applyFont="1" applyFill="1" applyBorder="1" applyAlignment="1" applyProtection="1">
      <alignment horizontal="left"/>
    </xf>
    <xf numFmtId="0" fontId="34" fillId="0" borderId="0" xfId="0" applyFont="1" applyBorder="1" applyAlignment="1" applyProtection="1">
      <alignment horizontal="right" vertical="center"/>
    </xf>
    <xf numFmtId="0" fontId="19" fillId="4" borderId="0" xfId="0" applyFont="1" applyFill="1" applyBorder="1" applyAlignment="1" applyProtection="1">
      <alignment horizontal="center" vertical="center"/>
      <protection locked="0"/>
    </xf>
    <xf numFmtId="0" fontId="35" fillId="0" borderId="0" xfId="0" applyFont="1" applyBorder="1" applyAlignment="1" applyProtection="1">
      <alignment horizontal="left" vertical="center"/>
      <protection locked="0"/>
    </xf>
    <xf numFmtId="49" fontId="36" fillId="0" borderId="0" xfId="2" applyNumberFormat="1" applyFont="1" applyBorder="1" applyAlignment="1" applyProtection="1">
      <alignment horizontal="left" vertical="center"/>
      <protection locked="0"/>
    </xf>
    <xf numFmtId="0" fontId="3" fillId="0" borderId="0" xfId="0" applyFont="1" applyFill="1" applyBorder="1" applyAlignment="1" applyProtection="1">
      <alignment horizontal="left" vertical="center" wrapText="1"/>
    </xf>
    <xf numFmtId="0" fontId="3" fillId="4" borderId="0" xfId="0" applyFont="1" applyFill="1" applyBorder="1" applyAlignment="1" applyProtection="1">
      <alignment horizontal="center" vertical="center"/>
    </xf>
    <xf numFmtId="14" fontId="35" fillId="0" borderId="0" xfId="0" applyNumberFormat="1" applyFont="1" applyBorder="1" applyAlignment="1" applyProtection="1">
      <alignment horizontal="left" vertical="center"/>
      <protection locked="0"/>
    </xf>
    <xf numFmtId="167" fontId="35" fillId="0" borderId="0" xfId="0" applyNumberFormat="1" applyFont="1" applyBorder="1" applyAlignment="1" applyProtection="1">
      <alignment horizontal="left" vertical="center"/>
      <protection locked="0"/>
    </xf>
    <xf numFmtId="168" fontId="35" fillId="0" borderId="0" xfId="0" applyNumberFormat="1" applyFont="1" applyBorder="1" applyAlignment="1" applyProtection="1">
      <alignment horizontal="center" vertical="center"/>
      <protection locked="0"/>
    </xf>
    <xf numFmtId="171" fontId="35" fillId="0" borderId="0" xfId="0" applyNumberFormat="1" applyFont="1" applyBorder="1" applyAlignment="1" applyProtection="1">
      <alignment horizontal="center" vertical="center"/>
      <protection locked="0"/>
    </xf>
    <xf numFmtId="167" fontId="31"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33" fillId="0" borderId="0" xfId="0" applyFont="1" applyBorder="1" applyAlignment="1" applyProtection="1">
      <alignment horizontal="center" vertical="center" wrapText="1"/>
      <protection locked="0"/>
    </xf>
    <xf numFmtId="166" fontId="35" fillId="4" borderId="0" xfId="0" applyNumberFormat="1" applyFont="1" applyFill="1" applyBorder="1" applyAlignment="1" applyProtection="1">
      <alignment horizontal="left" vertical="center"/>
      <protection locked="0"/>
    </xf>
    <xf numFmtId="49" fontId="33" fillId="0" borderId="0" xfId="0" applyNumberFormat="1" applyFont="1" applyBorder="1" applyAlignment="1" applyProtection="1">
      <alignment horizontal="center" vertical="center"/>
      <protection locked="0"/>
    </xf>
    <xf numFmtId="0" fontId="35" fillId="0" borderId="0" xfId="0" applyFont="1" applyBorder="1" applyAlignment="1" applyProtection="1">
      <alignment horizontal="left" vertical="center"/>
    </xf>
    <xf numFmtId="4" fontId="57" fillId="0" borderId="0" xfId="0" applyNumberFormat="1" applyFont="1" applyFill="1" applyBorder="1" applyAlignment="1" applyProtection="1">
      <alignment horizontal="center" vertical="center" wrapText="1"/>
    </xf>
    <xf numFmtId="0" fontId="34" fillId="0" borderId="0" xfId="0" applyFont="1" applyBorder="1" applyAlignment="1" applyProtection="1">
      <alignment horizontal="left" vertical="center"/>
    </xf>
    <xf numFmtId="0" fontId="33" fillId="0" borderId="0" xfId="0" applyFont="1" applyBorder="1" applyAlignment="1" applyProtection="1">
      <alignment horizontal="left" vertical="center"/>
      <protection locked="0"/>
    </xf>
    <xf numFmtId="0" fontId="15" fillId="4" borderId="0" xfId="0" applyFont="1" applyFill="1" applyBorder="1" applyAlignment="1" applyProtection="1">
      <alignment horizontal="center" vertical="center"/>
    </xf>
    <xf numFmtId="0" fontId="38" fillId="0" borderId="0" xfId="0" applyFont="1" applyBorder="1" applyAlignment="1" applyProtection="1">
      <alignment horizontal="center"/>
    </xf>
    <xf numFmtId="0" fontId="38" fillId="0" borderId="0" xfId="0" applyFont="1" applyBorder="1" applyAlignment="1" applyProtection="1">
      <alignment horizontal="left"/>
    </xf>
    <xf numFmtId="0" fontId="38" fillId="0" borderId="0" xfId="0" applyFont="1" applyBorder="1" applyAlignment="1" applyProtection="1">
      <alignment horizontal="center" vertical="center"/>
    </xf>
    <xf numFmtId="0" fontId="39" fillId="0" borderId="0" xfId="0" applyFont="1" applyFill="1" applyBorder="1" applyAlignment="1" applyProtection="1">
      <alignment horizontal="left" vertical="center" wrapText="1"/>
    </xf>
    <xf numFmtId="0" fontId="27" fillId="4" borderId="0" xfId="0" applyFont="1" applyFill="1" applyBorder="1" applyAlignment="1" applyProtection="1">
      <alignment horizontal="center"/>
    </xf>
    <xf numFmtId="0" fontId="38" fillId="0" borderId="0" xfId="0" applyFont="1" applyBorder="1" applyAlignment="1">
      <alignment horizontal="left" vertical="center" wrapText="1"/>
    </xf>
    <xf numFmtId="0" fontId="18" fillId="4" borderId="0" xfId="0" applyFont="1" applyFill="1" applyBorder="1" applyAlignment="1" applyProtection="1">
      <alignment horizontal="center"/>
    </xf>
    <xf numFmtId="0" fontId="33" fillId="0" borderId="26" xfId="0" applyFont="1" applyBorder="1" applyAlignment="1" applyProtection="1">
      <alignment horizontal="center" vertical="center"/>
      <protection locked="0"/>
    </xf>
    <xf numFmtId="0" fontId="33" fillId="0" borderId="0" xfId="0" applyFont="1" applyBorder="1" applyAlignment="1" applyProtection="1">
      <alignment horizontal="left" vertical="center"/>
    </xf>
    <xf numFmtId="0" fontId="44" fillId="0" borderId="0" xfId="0" applyFont="1" applyBorder="1" applyAlignment="1" applyProtection="1">
      <alignment horizontal="center" vertical="center"/>
    </xf>
    <xf numFmtId="0" fontId="30" fillId="0" borderId="0" xfId="0" applyFont="1" applyBorder="1" applyAlignment="1" applyProtection="1">
      <alignment horizontal="left" vertical="center"/>
    </xf>
    <xf numFmtId="167" fontId="33" fillId="0" borderId="0" xfId="0" applyNumberFormat="1" applyFont="1" applyBorder="1" applyAlignment="1" applyProtection="1">
      <alignment horizontal="left" vertical="center"/>
      <protection locked="0"/>
    </xf>
    <xf numFmtId="167" fontId="33" fillId="0" borderId="0" xfId="0" applyNumberFormat="1" applyFont="1" applyBorder="1" applyAlignment="1" applyProtection="1">
      <alignment horizontal="left" vertical="center"/>
    </xf>
    <xf numFmtId="0" fontId="46" fillId="0" borderId="0" xfId="0" applyFont="1" applyBorder="1" applyAlignment="1" applyProtection="1">
      <alignment horizontal="left" indent="5"/>
    </xf>
    <xf numFmtId="0" fontId="33" fillId="0" borderId="25"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xf>
    <xf numFmtId="0" fontId="35" fillId="0" borderId="1" xfId="0" applyFont="1" applyFill="1" applyBorder="1" applyAlignment="1" applyProtection="1">
      <alignment horizontal="center" vertical="center"/>
      <protection locked="0"/>
    </xf>
    <xf numFmtId="0" fontId="37" fillId="0" borderId="1" xfId="0" applyFont="1" applyBorder="1" applyAlignment="1">
      <alignment horizontal="center" vertical="center"/>
    </xf>
    <xf numFmtId="164" fontId="48" fillId="0" borderId="22" xfId="0" applyNumberFormat="1" applyFont="1" applyBorder="1" applyAlignment="1">
      <alignment horizontal="center" vertical="center"/>
    </xf>
    <xf numFmtId="164" fontId="48" fillId="0" borderId="8" xfId="0" applyNumberFormat="1" applyFont="1" applyBorder="1" applyAlignment="1">
      <alignment horizontal="center" vertical="center"/>
    </xf>
    <xf numFmtId="0" fontId="37" fillId="2" borderId="22"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12" xfId="0" applyFont="1" applyFill="1" applyBorder="1" applyAlignment="1">
      <alignment horizontal="center" vertical="center"/>
    </xf>
    <xf numFmtId="0" fontId="48" fillId="0" borderId="10" xfId="0" applyFont="1" applyBorder="1" applyAlignment="1">
      <alignment horizontal="left" vertical="center" wrapText="1"/>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0" borderId="10" xfId="0" applyFont="1" applyBorder="1" applyAlignment="1">
      <alignment horizontal="left" vertical="center"/>
    </xf>
    <xf numFmtId="0" fontId="19" fillId="4" borderId="0" xfId="0" applyFont="1" applyFill="1" applyAlignment="1">
      <alignment horizontal="center" vertical="center"/>
    </xf>
    <xf numFmtId="0" fontId="48" fillId="0" borderId="4" xfId="0" applyFont="1" applyBorder="1" applyAlignment="1">
      <alignment horizontal="center" vertical="center"/>
    </xf>
    <xf numFmtId="0" fontId="48" fillId="0" borderId="15" xfId="0" applyFont="1" applyBorder="1" applyAlignment="1">
      <alignment horizontal="center" vertical="center"/>
    </xf>
    <xf numFmtId="0" fontId="48" fillId="0" borderId="10" xfId="0" applyFont="1" applyBorder="1" applyAlignment="1">
      <alignment horizontal="center" vertical="center"/>
    </xf>
    <xf numFmtId="0" fontId="48" fillId="0" borderId="8"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lignment horizontal="center" vertical="center"/>
    </xf>
    <xf numFmtId="0" fontId="48" fillId="0" borderId="5" xfId="0" applyFont="1" applyBorder="1" applyAlignment="1">
      <alignment horizontal="center" vertical="center"/>
    </xf>
    <xf numFmtId="0" fontId="48" fillId="0" borderId="16"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22"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0" xfId="0" applyFont="1" applyBorder="1" applyAlignment="1">
      <alignment horizontal="center" vertical="center"/>
    </xf>
    <xf numFmtId="0" fontId="48" fillId="0" borderId="21" xfId="0" applyFont="1" applyBorder="1" applyAlignment="1">
      <alignment horizontal="center" vertical="center"/>
    </xf>
    <xf numFmtId="0" fontId="48" fillId="0" borderId="0" xfId="0" applyFont="1" applyFill="1" applyBorder="1" applyAlignment="1">
      <alignment vertical="center"/>
    </xf>
    <xf numFmtId="0" fontId="35" fillId="0" borderId="0" xfId="0" applyFont="1" applyFill="1" applyBorder="1" applyAlignment="1" applyProtection="1">
      <alignment horizontal="left" vertical="center"/>
      <protection locked="0"/>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13" xfId="0" applyFont="1" applyBorder="1" applyAlignment="1">
      <alignment horizontal="center" vertical="center"/>
    </xf>
    <xf numFmtId="164" fontId="48" fillId="0" borderId="22" xfId="0" applyNumberFormat="1" applyFont="1" applyBorder="1" applyAlignment="1">
      <alignment vertical="center"/>
    </xf>
    <xf numFmtId="164" fontId="48" fillId="0" borderId="11" xfId="0" applyNumberFormat="1" applyFont="1" applyBorder="1" applyAlignment="1">
      <alignment vertical="center"/>
    </xf>
    <xf numFmtId="164" fontId="48" fillId="0" borderId="12" xfId="0" applyNumberFormat="1" applyFont="1" applyBorder="1" applyAlignment="1">
      <alignment vertical="center"/>
    </xf>
    <xf numFmtId="0" fontId="35" fillId="0" borderId="0" xfId="0" applyFont="1" applyFill="1" applyBorder="1" applyAlignment="1" applyProtection="1">
      <alignment horizontal="left" vertical="center"/>
    </xf>
    <xf numFmtId="0" fontId="35" fillId="0" borderId="1" xfId="0" applyFont="1" applyFill="1" applyBorder="1" applyAlignment="1" applyProtection="1">
      <alignment horizontal="center" vertical="center"/>
    </xf>
    <xf numFmtId="0" fontId="3" fillId="0" borderId="0" xfId="0" applyFont="1" applyAlignment="1">
      <alignment horizont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51" fillId="0" borderId="38" xfId="0" applyFont="1" applyFill="1" applyBorder="1" applyAlignment="1" applyProtection="1">
      <alignment horizontal="center"/>
    </xf>
    <xf numFmtId="3" fontId="4" fillId="0" borderId="69" xfId="0" applyNumberFormat="1" applyFont="1" applyFill="1" applyBorder="1" applyAlignment="1" applyProtection="1">
      <alignment horizontal="center" vertical="center"/>
    </xf>
    <xf numFmtId="3" fontId="4" fillId="0" borderId="7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65"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53" fillId="0" borderId="0" xfId="0" applyFont="1" applyFill="1" applyBorder="1" applyAlignment="1" applyProtection="1">
      <alignment horizontal="center" vertical="center" wrapText="1"/>
    </xf>
    <xf numFmtId="0" fontId="51" fillId="0" borderId="39" xfId="0" applyFont="1" applyFill="1" applyBorder="1" applyAlignment="1" applyProtection="1">
      <alignment horizontal="center"/>
    </xf>
    <xf numFmtId="0" fontId="48" fillId="0" borderId="62" xfId="0" applyFont="1" applyFill="1" applyBorder="1" applyAlignment="1" applyProtection="1">
      <alignment horizontal="left" vertical="center" wrapText="1"/>
    </xf>
    <xf numFmtId="0" fontId="48" fillId="0" borderId="63" xfId="0" applyFont="1" applyFill="1" applyBorder="1" applyAlignment="1" applyProtection="1">
      <alignment horizontal="left" vertical="center" wrapText="1"/>
    </xf>
    <xf numFmtId="0" fontId="48" fillId="0" borderId="66" xfId="0" applyFont="1" applyFill="1" applyBorder="1" applyAlignment="1" applyProtection="1">
      <alignment horizontal="left" vertical="center" wrapText="1"/>
    </xf>
    <xf numFmtId="0" fontId="48" fillId="0" borderId="67" xfId="0" applyFont="1" applyFill="1" applyBorder="1" applyAlignment="1" applyProtection="1">
      <alignment horizontal="left" vertical="center" wrapText="1"/>
    </xf>
    <xf numFmtId="0" fontId="48" fillId="0" borderId="64"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174" fontId="4" fillId="0" borderId="72" xfId="0" applyNumberFormat="1" applyFont="1" applyFill="1" applyBorder="1" applyAlignment="1" applyProtection="1">
      <alignment horizontal="center" vertical="center" wrapText="1"/>
      <protection locked="0"/>
    </xf>
    <xf numFmtId="174" fontId="4" fillId="0" borderId="74" xfId="0" applyNumberFormat="1" applyFont="1" applyFill="1" applyBorder="1" applyAlignment="1" applyProtection="1">
      <alignment horizontal="center" vertical="center" wrapText="1"/>
      <protection locked="0"/>
    </xf>
    <xf numFmtId="174" fontId="4" fillId="0" borderId="76" xfId="0" applyNumberFormat="1" applyFont="1" applyFill="1" applyBorder="1" applyAlignment="1" applyProtection="1">
      <alignment horizontal="center" vertical="center" wrapText="1"/>
      <protection locked="0"/>
    </xf>
    <xf numFmtId="4" fontId="4" fillId="0" borderId="73" xfId="0" applyNumberFormat="1" applyFont="1" applyFill="1" applyBorder="1" applyAlignment="1" applyProtection="1">
      <alignment horizontal="right" vertical="center" wrapText="1"/>
    </xf>
    <xf numFmtId="4" fontId="4" fillId="0" borderId="75" xfId="0" applyNumberFormat="1" applyFont="1" applyFill="1" applyBorder="1" applyAlignment="1" applyProtection="1">
      <alignment horizontal="right" vertical="center" wrapText="1"/>
    </xf>
    <xf numFmtId="4" fontId="4" fillId="0" borderId="77" xfId="0" applyNumberFormat="1" applyFont="1" applyFill="1" applyBorder="1" applyAlignment="1" applyProtection="1">
      <alignment horizontal="right" vertical="center" wrapText="1"/>
    </xf>
    <xf numFmtId="4" fontId="4" fillId="0" borderId="69" xfId="0" applyNumberFormat="1" applyFont="1" applyFill="1" applyBorder="1" applyAlignment="1" applyProtection="1">
      <alignment horizontal="right" vertical="center" wrapText="1"/>
    </xf>
    <xf numFmtId="4" fontId="4" fillId="0" borderId="70" xfId="0" applyNumberFormat="1" applyFont="1" applyFill="1" applyBorder="1" applyAlignment="1" applyProtection="1">
      <alignment horizontal="right" vertical="center" wrapText="1"/>
    </xf>
    <xf numFmtId="4" fontId="4" fillId="0" borderId="71" xfId="0" applyNumberFormat="1" applyFont="1" applyFill="1" applyBorder="1" applyAlignment="1" applyProtection="1">
      <alignment horizontal="right" vertical="center" wrapText="1"/>
    </xf>
    <xf numFmtId="0" fontId="53" fillId="0" borderId="0" xfId="0" applyFont="1" applyFill="1" applyBorder="1" applyAlignment="1" applyProtection="1">
      <alignment horizontal="center"/>
    </xf>
    <xf numFmtId="0" fontId="48" fillId="0" borderId="78" xfId="0" applyFont="1" applyFill="1" applyBorder="1" applyAlignment="1" applyProtection="1">
      <alignment horizontal="left" vertical="center" wrapText="1"/>
    </xf>
    <xf numFmtId="0" fontId="48" fillId="0" borderId="79" xfId="0" applyFont="1" applyFill="1" applyBorder="1" applyAlignment="1" applyProtection="1">
      <alignment horizontal="left" vertical="center" wrapText="1"/>
    </xf>
    <xf numFmtId="0" fontId="48" fillId="0" borderId="83" xfId="0" applyFont="1" applyFill="1" applyBorder="1" applyAlignment="1" applyProtection="1">
      <alignment horizontal="left" vertical="center" wrapText="1"/>
    </xf>
    <xf numFmtId="0" fontId="48" fillId="0" borderId="11" xfId="0" applyFont="1" applyFill="1" applyBorder="1" applyAlignment="1" applyProtection="1">
      <alignment horizontal="left" vertical="center" wrapText="1"/>
    </xf>
    <xf numFmtId="0" fontId="48" fillId="0" borderId="87" xfId="0" applyFont="1" applyFill="1" applyBorder="1" applyAlignment="1" applyProtection="1">
      <alignment horizontal="left" vertical="center" wrapText="1"/>
    </xf>
    <xf numFmtId="0" fontId="48" fillId="0" borderId="88" xfId="0" applyFont="1" applyFill="1" applyBorder="1" applyAlignment="1" applyProtection="1">
      <alignment horizontal="left" vertical="center" wrapText="1"/>
    </xf>
    <xf numFmtId="174" fontId="4" fillId="0" borderId="73" xfId="0" applyNumberFormat="1" applyFont="1" applyFill="1" applyBorder="1" applyAlignment="1" applyProtection="1">
      <alignment horizontal="right" vertical="center" wrapText="1"/>
    </xf>
    <xf numFmtId="174" fontId="4" fillId="0" borderId="75" xfId="0" applyNumberFormat="1" applyFont="1" applyFill="1" applyBorder="1" applyAlignment="1" applyProtection="1">
      <alignment horizontal="right" vertical="center" wrapText="1"/>
    </xf>
    <xf numFmtId="174" fontId="4" fillId="0" borderId="77" xfId="0" applyNumberFormat="1" applyFont="1" applyFill="1" applyBorder="1" applyAlignment="1" applyProtection="1">
      <alignment horizontal="right" vertical="center" wrapText="1"/>
    </xf>
    <xf numFmtId="0" fontId="30" fillId="0" borderId="43" xfId="0" applyFont="1" applyFill="1" applyBorder="1" applyAlignment="1">
      <alignment horizontal="left" vertical="center"/>
    </xf>
    <xf numFmtId="0" fontId="30" fillId="0" borderId="10" xfId="0" applyFont="1" applyFill="1" applyBorder="1" applyAlignment="1">
      <alignment horizontal="left" vertical="center"/>
    </xf>
    <xf numFmtId="4" fontId="30" fillId="0" borderId="43" xfId="0" applyNumberFormat="1" applyFont="1" applyFill="1" applyBorder="1" applyAlignment="1" applyProtection="1">
      <alignment horizontal="left" vertical="center" wrapText="1"/>
    </xf>
    <xf numFmtId="4" fontId="30" fillId="0" borderId="6" xfId="0" applyNumberFormat="1" applyFont="1" applyFill="1" applyBorder="1" applyAlignment="1" applyProtection="1">
      <alignment horizontal="left" vertical="center" wrapText="1"/>
    </xf>
    <xf numFmtId="4" fontId="30" fillId="0" borderId="44" xfId="0" applyNumberFormat="1" applyFont="1" applyFill="1" applyBorder="1" applyAlignment="1" applyProtection="1">
      <alignment horizontal="left" vertical="center" wrapText="1"/>
    </xf>
    <xf numFmtId="0" fontId="48" fillId="0" borderId="0" xfId="0" applyFont="1" applyFill="1" applyBorder="1" applyAlignment="1">
      <alignment horizontal="left" vertical="center" wrapText="1"/>
    </xf>
    <xf numFmtId="0" fontId="51" fillId="0" borderId="39" xfId="0" applyFont="1" applyFill="1" applyBorder="1" applyAlignment="1">
      <alignment horizontal="center"/>
    </xf>
    <xf numFmtId="0" fontId="30" fillId="0" borderId="43"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3" fillId="0" borderId="0" xfId="0" applyFont="1" applyFill="1" applyBorder="1" applyAlignment="1">
      <alignment horizontal="center" vertical="center"/>
    </xf>
    <xf numFmtId="0" fontId="51" fillId="0" borderId="38" xfId="0" applyFont="1" applyFill="1" applyBorder="1" applyAlignment="1">
      <alignment horizontal="center"/>
    </xf>
    <xf numFmtId="0" fontId="51" fillId="0" borderId="0" xfId="0" applyFont="1" applyFill="1" applyBorder="1" applyAlignment="1">
      <alignment horizontal="center"/>
    </xf>
    <xf numFmtId="0" fontId="30" fillId="0" borderId="0" xfId="0" applyFont="1" applyFill="1" applyBorder="1" applyAlignment="1">
      <alignment horizontal="center"/>
    </xf>
    <xf numFmtId="0" fontId="30" fillId="0" borderId="48" xfId="0" applyFont="1" applyFill="1" applyBorder="1" applyAlignment="1">
      <alignment horizontal="left" vertical="center" wrapText="1"/>
    </xf>
    <xf numFmtId="0" fontId="30" fillId="0" borderId="51" xfId="0" applyFont="1" applyFill="1" applyBorder="1" applyAlignment="1">
      <alignment horizontal="left" vertical="center" wrapText="1"/>
    </xf>
    <xf numFmtId="0" fontId="30" fillId="0" borderId="58" xfId="0" applyFont="1" applyFill="1" applyBorder="1" applyAlignment="1">
      <alignment horizontal="left" vertical="center" wrapText="1"/>
    </xf>
    <xf numFmtId="0" fontId="30" fillId="0" borderId="93" xfId="0" applyFont="1" applyFill="1" applyBorder="1" applyAlignment="1">
      <alignment horizontal="left" vertical="center" wrapText="1"/>
    </xf>
    <xf numFmtId="0" fontId="30" fillId="0" borderId="95" xfId="0" applyFont="1" applyFill="1" applyBorder="1" applyAlignment="1" applyProtection="1">
      <alignment horizontal="center" vertical="center" wrapText="1"/>
    </xf>
    <xf numFmtId="0" fontId="30" fillId="0" borderId="61" xfId="0" applyFont="1" applyFill="1" applyBorder="1" applyAlignment="1" applyProtection="1">
      <alignment horizontal="center" vertical="center" wrapText="1"/>
    </xf>
    <xf numFmtId="0" fontId="30" fillId="0" borderId="48" xfId="0" applyFont="1" applyFill="1" applyBorder="1" applyAlignment="1">
      <alignment horizontal="left" vertical="center"/>
    </xf>
    <xf numFmtId="0" fontId="30" fillId="0" borderId="51" xfId="0" applyFont="1" applyFill="1" applyBorder="1" applyAlignment="1">
      <alignment horizontal="left" vertical="center"/>
    </xf>
    <xf numFmtId="0" fontId="30" fillId="0" borderId="45" xfId="0" applyFont="1" applyFill="1" applyBorder="1" applyAlignment="1">
      <alignment horizontal="left" vertical="center" wrapText="1"/>
    </xf>
    <xf numFmtId="0" fontId="30" fillId="0" borderId="52" xfId="0" applyFont="1" applyFill="1" applyBorder="1" applyAlignment="1">
      <alignment horizontal="left" vertical="center" wrapText="1"/>
    </xf>
    <xf numFmtId="0" fontId="51" fillId="0" borderId="0" xfId="0" applyFont="1" applyFill="1" applyBorder="1" applyAlignment="1" applyProtection="1">
      <alignment horizontal="center"/>
    </xf>
    <xf numFmtId="0" fontId="30" fillId="0" borderId="0" xfId="0" applyFont="1" applyFill="1" applyBorder="1" applyAlignment="1">
      <alignment horizontal="center" vertical="center"/>
    </xf>
    <xf numFmtId="4" fontId="30" fillId="0" borderId="48" xfId="0" applyNumberFormat="1" applyFont="1" applyFill="1" applyBorder="1" applyAlignment="1" applyProtection="1">
      <alignment horizontal="left" vertical="center" wrapText="1"/>
    </xf>
    <xf numFmtId="4" fontId="30" fillId="0" borderId="49" xfId="0" applyNumberFormat="1" applyFont="1" applyFill="1" applyBorder="1" applyAlignment="1" applyProtection="1">
      <alignment horizontal="left" vertical="center" wrapText="1"/>
    </xf>
    <xf numFmtId="4" fontId="30" fillId="0" borderId="50" xfId="0" applyNumberFormat="1" applyFont="1" applyFill="1" applyBorder="1" applyAlignment="1" applyProtection="1">
      <alignment horizontal="left" vertical="center" wrapText="1"/>
    </xf>
    <xf numFmtId="0" fontId="30" fillId="0" borderId="45" xfId="0" applyFont="1" applyFill="1" applyBorder="1" applyAlignment="1">
      <alignment horizontal="left" vertical="center"/>
    </xf>
    <xf numFmtId="0" fontId="30" fillId="0" borderId="52" xfId="0" applyFont="1" applyFill="1" applyBorder="1" applyAlignment="1">
      <alignment horizontal="left" vertical="center"/>
    </xf>
    <xf numFmtId="4" fontId="30" fillId="0" borderId="45" xfId="0" applyNumberFormat="1" applyFont="1" applyFill="1" applyBorder="1" applyAlignment="1" applyProtection="1">
      <alignment horizontal="left" vertical="center" wrapText="1"/>
    </xf>
    <xf numFmtId="4" fontId="30" fillId="0" borderId="46" xfId="0" applyNumberFormat="1" applyFont="1" applyFill="1" applyBorder="1" applyAlignment="1" applyProtection="1">
      <alignment horizontal="left" vertical="center" wrapText="1"/>
    </xf>
    <xf numFmtId="4" fontId="30" fillId="0" borderId="47" xfId="0" applyNumberFormat="1" applyFont="1" applyFill="1" applyBorder="1" applyAlignment="1" applyProtection="1">
      <alignment horizontal="left" vertical="center" wrapText="1"/>
    </xf>
    <xf numFmtId="166" fontId="26" fillId="4" borderId="0" xfId="0" applyNumberFormat="1" applyFont="1" applyFill="1" applyAlignment="1">
      <alignment horizontal="center"/>
    </xf>
    <xf numFmtId="0" fontId="3" fillId="4" borderId="0" xfId="0" applyFont="1" applyFill="1" applyAlignment="1">
      <alignment horizontal="center"/>
    </xf>
    <xf numFmtId="0" fontId="30" fillId="0" borderId="6" xfId="0" applyFont="1" applyFill="1" applyBorder="1" applyAlignment="1">
      <alignment horizontal="left" vertical="center"/>
    </xf>
    <xf numFmtId="0" fontId="30" fillId="0" borderId="58" xfId="0" applyFont="1" applyFill="1" applyBorder="1" applyAlignment="1">
      <alignment horizontal="left" vertical="center"/>
    </xf>
    <xf numFmtId="0" fontId="30" fillId="0" borderId="8" xfId="0" applyFont="1" applyFill="1" applyBorder="1" applyAlignment="1">
      <alignment horizontal="left" vertical="center"/>
    </xf>
    <xf numFmtId="0" fontId="30" fillId="0" borderId="56" xfId="0" applyFont="1" applyFill="1" applyBorder="1" applyAlignment="1">
      <alignment horizontal="center" vertical="center"/>
    </xf>
    <xf numFmtId="0" fontId="33" fillId="0" borderId="0" xfId="0" applyFont="1" applyFill="1" applyBorder="1" applyAlignment="1">
      <alignment horizontal="center" vertical="center" wrapText="1"/>
    </xf>
    <xf numFmtId="0" fontId="44" fillId="0" borderId="96" xfId="0" applyFont="1" applyFill="1" applyBorder="1" applyAlignment="1">
      <alignment horizontal="center" vertical="center"/>
    </xf>
    <xf numFmtId="0" fontId="44" fillId="0" borderId="97" xfId="0" applyFont="1" applyFill="1" applyBorder="1" applyAlignment="1">
      <alignment horizontal="center" vertical="center"/>
    </xf>
    <xf numFmtId="0" fontId="44" fillId="0" borderId="98" xfId="0" applyFont="1" applyFill="1" applyBorder="1" applyAlignment="1">
      <alignment horizontal="center" vertical="center"/>
    </xf>
    <xf numFmtId="0" fontId="35" fillId="0" borderId="99" xfId="0" applyFont="1" applyFill="1" applyBorder="1" applyAlignment="1">
      <alignment horizontal="left" vertical="center"/>
    </xf>
    <xf numFmtId="0" fontId="35" fillId="0" borderId="63" xfId="0" applyFont="1" applyFill="1" applyBorder="1" applyAlignment="1">
      <alignment horizontal="left" vertical="center"/>
    </xf>
    <xf numFmtId="0" fontId="35" fillId="0" borderId="100" xfId="0" applyFont="1" applyFill="1" applyBorder="1" applyAlignment="1">
      <alignment horizontal="left" vertical="center"/>
    </xf>
    <xf numFmtId="0" fontId="30" fillId="4" borderId="56" xfId="0" applyFont="1" applyFill="1" applyBorder="1" applyAlignment="1">
      <alignment horizontal="center" vertical="center"/>
    </xf>
    <xf numFmtId="0" fontId="30" fillId="4" borderId="0" xfId="0" applyFont="1" applyFill="1" applyBorder="1" applyAlignment="1">
      <alignment horizontal="center" vertical="center"/>
    </xf>
    <xf numFmtId="0" fontId="44" fillId="0" borderId="53" xfId="0" applyFont="1" applyFill="1" applyBorder="1" applyAlignment="1">
      <alignment horizontal="center"/>
    </xf>
    <xf numFmtId="0" fontId="30" fillId="0" borderId="48" xfId="0" applyFont="1" applyFill="1" applyBorder="1" applyAlignment="1">
      <alignment horizontal="center"/>
    </xf>
    <xf numFmtId="0" fontId="30" fillId="0" borderId="49" xfId="0" applyFont="1" applyFill="1" applyBorder="1" applyAlignment="1">
      <alignment horizontal="center"/>
    </xf>
    <xf numFmtId="0" fontId="5" fillId="0" borderId="0" xfId="0" applyFont="1" applyFill="1" applyBorder="1" applyAlignment="1">
      <alignment horizontal="center"/>
    </xf>
    <xf numFmtId="0" fontId="53" fillId="0" borderId="56" xfId="0" applyFont="1" applyFill="1" applyBorder="1" applyAlignment="1" applyProtection="1">
      <alignment horizontal="center" vertical="center" wrapText="1"/>
      <protection hidden="1"/>
    </xf>
    <xf numFmtId="166" fontId="35" fillId="4" borderId="0" xfId="0" applyNumberFormat="1" applyFont="1" applyFill="1" applyAlignment="1">
      <alignment horizontal="left"/>
    </xf>
    <xf numFmtId="0" fontId="30" fillId="4" borderId="58" xfId="0" applyFont="1" applyFill="1" applyBorder="1" applyAlignment="1">
      <alignment horizontal="left" vertical="center"/>
    </xf>
    <xf numFmtId="0" fontId="30" fillId="4" borderId="8" xfId="0" applyFont="1" applyFill="1" applyBorder="1" applyAlignment="1">
      <alignment horizontal="left" vertical="center"/>
    </xf>
    <xf numFmtId="0" fontId="35" fillId="0" borderId="57" xfId="0" applyFont="1" applyFill="1" applyBorder="1" applyAlignment="1">
      <alignment horizontal="center" vertical="center"/>
    </xf>
    <xf numFmtId="0" fontId="35" fillId="0" borderId="38" xfId="0" applyFont="1" applyFill="1" applyBorder="1" applyAlignment="1">
      <alignment horizontal="center" vertical="center"/>
    </xf>
    <xf numFmtId="0" fontId="35" fillId="4" borderId="59" xfId="0" applyFont="1" applyFill="1" applyBorder="1" applyAlignment="1">
      <alignment horizontal="center" vertical="center"/>
    </xf>
    <xf numFmtId="0" fontId="35" fillId="4" borderId="60" xfId="0" applyFont="1" applyFill="1" applyBorder="1" applyAlignment="1">
      <alignment horizontal="center" vertical="center"/>
    </xf>
    <xf numFmtId="0" fontId="35" fillId="3" borderId="40" xfId="0" applyFont="1" applyFill="1" applyBorder="1" applyAlignment="1">
      <alignment horizontal="center" vertical="center"/>
    </xf>
    <xf numFmtId="0" fontId="35" fillId="3" borderId="41" xfId="0" applyFont="1" applyFill="1" applyBorder="1" applyAlignment="1">
      <alignment horizontal="center" vertical="center"/>
    </xf>
    <xf numFmtId="0" fontId="3" fillId="4" borderId="0" xfId="0" applyFont="1" applyFill="1" applyAlignment="1">
      <alignment horizontal="left"/>
    </xf>
    <xf numFmtId="0" fontId="35" fillId="0" borderId="45" xfId="0" applyFont="1" applyFill="1" applyBorder="1" applyAlignment="1">
      <alignment horizontal="right" vertical="center"/>
    </xf>
    <xf numFmtId="0" fontId="35" fillId="0" borderId="46" xfId="0" applyFont="1" applyFill="1" applyBorder="1" applyAlignment="1">
      <alignment horizontal="right" vertical="center"/>
    </xf>
    <xf numFmtId="0" fontId="35" fillId="4" borderId="54" xfId="0" applyFont="1" applyFill="1" applyBorder="1" applyAlignment="1">
      <alignment horizontal="left" vertical="center"/>
    </xf>
    <xf numFmtId="0" fontId="35" fillId="4" borderId="39" xfId="0" applyFont="1" applyFill="1" applyBorder="1" applyAlignment="1">
      <alignment horizontal="left" vertical="center"/>
    </xf>
    <xf numFmtId="0" fontId="35" fillId="4" borderId="55" xfId="0" applyFont="1" applyFill="1" applyBorder="1" applyAlignment="1">
      <alignment horizontal="left" vertical="center"/>
    </xf>
  </cellXfs>
  <cellStyles count="5">
    <cellStyle name="Euro" xfId="1"/>
    <cellStyle name="Lien hypertexte" xfId="2" builtinId="8"/>
    <cellStyle name="Milliers" xfId="3" builtinId="3"/>
    <cellStyle name="Normal" xfId="0" builtinId="0"/>
    <cellStyle name="Normal 2" xfId="4"/>
  </cellStyles>
  <dxfs count="0"/>
  <tableStyles count="0" defaultTableStyle="TableStyleMedium2" defaultPivotStyle="PivotStyleLight16"/>
  <colors>
    <mruColors>
      <color rgb="FFFFFF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28576</xdr:colOff>
      <xdr:row>9</xdr:row>
      <xdr:rowOff>19050</xdr:rowOff>
    </xdr:from>
    <xdr:to>
      <xdr:col>6</xdr:col>
      <xdr:colOff>7172326</xdr:colOff>
      <xdr:row>18</xdr:row>
      <xdr:rowOff>28575</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77051" y="3848100"/>
          <a:ext cx="7143750" cy="1914525"/>
        </a:xfrm>
        <a:prstGeom prst="rect">
          <a:avLst/>
        </a:prstGeom>
        <a:noFill/>
        <a:ln>
          <a:noFill/>
        </a:ln>
      </xdr:spPr>
    </xdr:pic>
    <xdr:clientData/>
  </xdr:twoCellAnchor>
  <xdr:twoCellAnchor>
    <xdr:from>
      <xdr:col>0</xdr:col>
      <xdr:colOff>0</xdr:colOff>
      <xdr:row>0</xdr:row>
      <xdr:rowOff>19051</xdr:rowOff>
    </xdr:from>
    <xdr:to>
      <xdr:col>6</xdr:col>
      <xdr:colOff>0</xdr:colOff>
      <xdr:row>1</xdr:row>
      <xdr:rowOff>9525</xdr:rowOff>
    </xdr:to>
    <xdr:sp macro="" textlink="" fLocksText="0">
      <xdr:nvSpPr>
        <xdr:cNvPr id="11" name="Text Box 8"/>
        <xdr:cNvSpPr txBox="1">
          <a:spLocks noChangeArrowheads="1"/>
        </xdr:cNvSpPr>
      </xdr:nvSpPr>
      <xdr:spPr bwMode="auto">
        <a:xfrm>
          <a:off x="0" y="19051"/>
          <a:ext cx="6848475" cy="2028824"/>
        </a:xfrm>
        <a:prstGeom prst="rect">
          <a:avLst/>
        </a:prstGeom>
        <a:blipFill dpi="0" rotWithShape="1">
          <a:blip xmlns:r="http://schemas.openxmlformats.org/officeDocument/2006/relationships" r:embed="rId2">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Financement des Études Promotionnelles</a:t>
          </a: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Commission Mardi 26 novembre 2019</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 compléter et à retourner</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à la délégation régionale avant le :</a:t>
          </a: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08 novembre 2019</a:t>
          </a:r>
          <a:r>
            <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editAs="oneCell">
    <xdr:from>
      <xdr:col>4</xdr:col>
      <xdr:colOff>19050</xdr:colOff>
      <xdr:row>0</xdr:row>
      <xdr:rowOff>1209675</xdr:rowOff>
    </xdr:from>
    <xdr:to>
      <xdr:col>5</xdr:col>
      <xdr:colOff>1272540</xdr:colOff>
      <xdr:row>0</xdr:row>
      <xdr:rowOff>1914525</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19625" y="1209675"/>
          <a:ext cx="2167890" cy="704850"/>
        </a:xfrm>
        <a:prstGeom prst="rect">
          <a:avLst/>
        </a:prstGeom>
      </xdr:spPr>
    </xdr:pic>
    <xdr:clientData/>
  </xdr:twoCellAnchor>
  <xdr:twoCellAnchor editAs="oneCell">
    <xdr:from>
      <xdr:col>0</xdr:col>
      <xdr:colOff>1</xdr:colOff>
      <xdr:row>16</xdr:row>
      <xdr:rowOff>1</xdr:rowOff>
    </xdr:from>
    <xdr:to>
      <xdr:col>0</xdr:col>
      <xdr:colOff>800101</xdr:colOff>
      <xdr:row>17</xdr:row>
      <xdr:rowOff>1</xdr:rowOff>
    </xdr:to>
    <xdr:pic>
      <xdr:nvPicPr>
        <xdr:cNvPr id="7" name="Imag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 y="5162551"/>
          <a:ext cx="800100" cy="3810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1028700</xdr:colOff>
      <xdr:row>0</xdr:row>
      <xdr:rowOff>1152525</xdr:rowOff>
    </xdr:to>
    <xdr:sp macro="" textlink="" fLocksText="0">
      <xdr:nvSpPr>
        <xdr:cNvPr id="4" name="Text Box 8"/>
        <xdr:cNvSpPr txBox="1">
          <a:spLocks noChangeArrowheads="1"/>
        </xdr:cNvSpPr>
      </xdr:nvSpPr>
      <xdr:spPr bwMode="auto">
        <a:xfrm>
          <a:off x="0" y="19051"/>
          <a:ext cx="6858000" cy="113347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Répartition financière</a:t>
          </a:r>
        </a:p>
      </xdr:txBody>
    </xdr:sp>
    <xdr:clientData/>
  </xdr:twoCellAnchor>
  <xdr:twoCellAnchor editAs="oneCell">
    <xdr:from>
      <xdr:col>4</xdr:col>
      <xdr:colOff>152400</xdr:colOff>
      <xdr:row>0</xdr:row>
      <xdr:rowOff>400050</xdr:rowOff>
    </xdr:from>
    <xdr:to>
      <xdr:col>6</xdr:col>
      <xdr:colOff>758190</xdr:colOff>
      <xdr:row>0</xdr:row>
      <xdr:rowOff>1104900</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10100" y="400050"/>
          <a:ext cx="2167890" cy="704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192</xdr:row>
      <xdr:rowOff>1</xdr:rowOff>
    </xdr:from>
    <xdr:to>
      <xdr:col>3</xdr:col>
      <xdr:colOff>266700</xdr:colOff>
      <xdr:row>216</xdr:row>
      <xdr:rowOff>76201</xdr:rowOff>
    </xdr:to>
    <xdr:sp macro="" textlink="">
      <xdr:nvSpPr>
        <xdr:cNvPr id="4" name="ZoneTexte 3"/>
        <xdr:cNvSpPr txBox="1"/>
      </xdr:nvSpPr>
      <xdr:spPr>
        <a:xfrm>
          <a:off x="0" y="30203776"/>
          <a:ext cx="6867525" cy="4419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300">
              <a:solidFill>
                <a:schemeClr val="tx2"/>
              </a:solidFill>
              <a:latin typeface="Verdana" panose="020B0604030504040204" pitchFamily="34" charset="0"/>
              <a:ea typeface="Verdana" panose="020B0604030504040204" pitchFamily="34" charset="0"/>
              <a:cs typeface="Verdana" panose="020B0604030504040204" pitchFamily="34" charset="0"/>
            </a:rPr>
            <a:t>Le Conseil</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 Régional de Gestion se réunira le </a:t>
          </a:r>
          <a:r>
            <a:rPr lang="fr-FR" sz="1300" b="1" baseline="0">
              <a:solidFill>
                <a:schemeClr val="tx2"/>
              </a:solidFill>
              <a:latin typeface="Verdana" panose="020B0604030504040204" pitchFamily="34" charset="0"/>
              <a:ea typeface="Verdana" panose="020B0604030504040204" pitchFamily="34" charset="0"/>
              <a:cs typeface="Verdana" panose="020B0604030504040204" pitchFamily="34" charset="0"/>
            </a:rPr>
            <a:t>07 décembre 2017</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 afin d'examiner les dossiers concernant les études promotionnelles du 1</a:t>
          </a:r>
          <a:r>
            <a:rPr lang="fr-FR" sz="1300" baseline="30000">
              <a:solidFill>
                <a:schemeClr val="tx2"/>
              </a:solidFill>
              <a:latin typeface="Verdana" panose="020B0604030504040204" pitchFamily="34" charset="0"/>
              <a:ea typeface="Verdana" panose="020B0604030504040204" pitchFamily="34" charset="0"/>
              <a:cs typeface="Verdana" panose="020B0604030504040204" pitchFamily="34" charset="0"/>
            </a:rPr>
            <a:t>er</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 semestre 2018 (dossiers à nous retourner </a:t>
          </a:r>
          <a:r>
            <a:rPr lang="fr-FR" sz="1300" b="1" u="dbl" baseline="0">
              <a:solidFill>
                <a:schemeClr val="tx2"/>
              </a:solidFill>
              <a:uFill>
                <a:solidFill>
                  <a:schemeClr val="tx2"/>
                </a:solidFill>
              </a:uFill>
              <a:latin typeface="Verdana" panose="020B0604030504040204" pitchFamily="34" charset="0"/>
              <a:ea typeface="Verdana" panose="020B0604030504040204" pitchFamily="34" charset="0"/>
              <a:cs typeface="Verdana" panose="020B0604030504040204" pitchFamily="34" charset="0"/>
            </a:rPr>
            <a:t>impérativement</a:t>
          </a:r>
          <a:r>
            <a:rPr lang="fr-FR" sz="1300" b="1" baseline="0">
              <a:solidFill>
                <a:schemeClr val="tx2"/>
              </a:solidFill>
              <a:latin typeface="Verdana" panose="020B0604030504040204" pitchFamily="34" charset="0"/>
              <a:ea typeface="Verdana" panose="020B0604030504040204" pitchFamily="34" charset="0"/>
              <a:cs typeface="Verdana" panose="020B0604030504040204" pitchFamily="34" charset="0"/>
            </a:rPr>
            <a:t> avant le 24/11/2017</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a:t>
          </a:r>
        </a:p>
        <a:p>
          <a:pPr algn="just">
            <a:spcAft>
              <a:spcPts val="0"/>
            </a:spcAft>
          </a:pPr>
          <a:endParaRPr lang="fr-FR" sz="1000" b="1">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r>
            <a:rPr lang="fr-FR" sz="1300">
              <a:solidFill>
                <a:schemeClr val="tx2"/>
              </a:solidFill>
              <a:latin typeface="Verdana" panose="020B0604030504040204" pitchFamily="34" charset="0"/>
              <a:ea typeface="Verdana" panose="020B0604030504040204" pitchFamily="34" charset="0"/>
              <a:cs typeface="Verdana" panose="020B0604030504040204" pitchFamily="34" charset="0"/>
            </a:rPr>
            <a:t>Seuls les dossiers d'agent admis en liste principale seront examinés par les membres de la commission (joindre l'attestation d'admission).</a:t>
          </a:r>
        </a:p>
        <a:p>
          <a:pPr algn="just">
            <a:spcAft>
              <a:spcPts val="0"/>
            </a:spcAft>
          </a:pPr>
          <a:endParaRPr lang="fr-FR" sz="100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r>
            <a:rPr lang="fr-FR" sz="1300" b="1">
              <a:solidFill>
                <a:schemeClr val="tx2"/>
              </a:solidFill>
              <a:latin typeface="Verdana" panose="020B0604030504040204" pitchFamily="34" charset="0"/>
              <a:ea typeface="Verdana" panose="020B0604030504040204" pitchFamily="34" charset="0"/>
              <a:cs typeface="Verdana" panose="020B0604030504040204" pitchFamily="34" charset="0"/>
            </a:rPr>
            <a:t>Accompagnement des prolongations de scolarité </a:t>
          </a:r>
          <a:r>
            <a:rPr lang="fr-FR" sz="1300">
              <a:solidFill>
                <a:schemeClr val="tx2"/>
              </a:solidFill>
              <a:latin typeface="Verdana" panose="020B0604030504040204" pitchFamily="34" charset="0"/>
              <a:ea typeface="Verdana" panose="020B0604030504040204" pitchFamily="34" charset="0"/>
              <a:cs typeface="Verdana" panose="020B0604030504040204" pitchFamily="34" charset="0"/>
            </a:rPr>
            <a:t>: Examen des dossiers au cas par cas tout au long de l'année en fonction du disponible.</a:t>
          </a:r>
        </a:p>
        <a:p>
          <a:pPr algn="just">
            <a:spcAft>
              <a:spcPts val="0"/>
            </a:spcAft>
          </a:pPr>
          <a:endParaRPr lang="fr-FR" sz="100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r>
            <a:rPr lang="fr-FR" sz="1300" b="1">
              <a:solidFill>
                <a:schemeClr val="tx2"/>
              </a:solidFill>
              <a:latin typeface="Verdana" panose="020B0604030504040204" pitchFamily="34" charset="0"/>
              <a:ea typeface="Verdana" panose="020B0604030504040204" pitchFamily="34" charset="0"/>
              <a:cs typeface="Verdana" panose="020B0604030504040204" pitchFamily="34" charset="0"/>
            </a:rPr>
            <a:t>Métiers Hors Structure</a:t>
          </a:r>
          <a:r>
            <a:rPr lang="fr-FR" sz="1300" b="1" baseline="0">
              <a:solidFill>
                <a:schemeClr val="tx2"/>
              </a:solidFill>
              <a:latin typeface="Verdana" panose="020B0604030504040204" pitchFamily="34" charset="0"/>
              <a:ea typeface="Verdana" panose="020B0604030504040204" pitchFamily="34" charset="0"/>
              <a:cs typeface="Verdana" panose="020B0604030504040204" pitchFamily="34" charset="0"/>
            </a:rPr>
            <a:t> (MHS) </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 Métiers n'existant pas dans l'établissement.</a:t>
          </a:r>
        </a:p>
        <a:p>
          <a:pPr algn="just">
            <a:spcAft>
              <a:spcPts val="0"/>
            </a:spcAft>
          </a:pPr>
          <a:endParaRPr lang="fr-FR" sz="100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r>
            <a:rPr lang="fr-FR" sz="1300">
              <a:solidFill>
                <a:schemeClr val="tx2"/>
              </a:solidFill>
              <a:latin typeface="Verdana" panose="020B0604030504040204" pitchFamily="34" charset="0"/>
              <a:ea typeface="Verdana" panose="020B0604030504040204" pitchFamily="34" charset="0"/>
              <a:cs typeface="Verdana" panose="020B0604030504040204" pitchFamily="34" charset="0"/>
            </a:rPr>
            <a:t>Pour les diplômes ci-dessous, les frais pédagogiques sont plafonnés sur les fonds guichet unique :</a:t>
          </a:r>
        </a:p>
        <a:p>
          <a:pPr algn="just">
            <a:spcAft>
              <a:spcPts val="0"/>
            </a:spcAft>
          </a:pPr>
          <a:endParaRPr lang="fr-FR" sz="100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r>
            <a:rPr lang="fr-FR" sz="1300" b="1">
              <a:solidFill>
                <a:schemeClr val="tx2"/>
              </a:solidFill>
              <a:latin typeface="Verdana" panose="020B0604030504040204" pitchFamily="34" charset="0"/>
              <a:ea typeface="Verdana" panose="020B0604030504040204" pitchFamily="34" charset="0"/>
              <a:cs typeface="Verdana" panose="020B0604030504040204" pitchFamily="34" charset="0"/>
            </a:rPr>
            <a:t>Diplôme</a:t>
          </a:r>
          <a:r>
            <a:rPr lang="fr-FR" sz="1300" b="1" baseline="0">
              <a:solidFill>
                <a:schemeClr val="tx2"/>
              </a:solidFill>
              <a:latin typeface="Verdana" panose="020B0604030504040204" pitchFamily="34" charset="0"/>
              <a:ea typeface="Verdana" panose="020B0604030504040204" pitchFamily="34" charset="0"/>
              <a:cs typeface="Verdana" panose="020B0604030504040204" pitchFamily="34" charset="0"/>
            </a:rPr>
            <a:t> IDE </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 7.200 euros par année de scolarité (hors droits d'inscription, frais de dossier, frais annexes) ;</a:t>
          </a:r>
        </a:p>
        <a:p>
          <a:pPr algn="just">
            <a:spcAft>
              <a:spcPts val="0"/>
            </a:spcAft>
          </a:pPr>
          <a:endParaRPr lang="fr-FR" sz="1000" baseline="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r>
            <a:rPr lang="fr-FR" sz="1300" b="1" baseline="0">
              <a:solidFill>
                <a:schemeClr val="tx2"/>
              </a:solidFill>
              <a:latin typeface="Verdana" panose="020B0604030504040204" pitchFamily="34" charset="0"/>
              <a:ea typeface="Verdana" panose="020B0604030504040204" pitchFamily="34" charset="0"/>
              <a:cs typeface="Verdana" panose="020B0604030504040204" pitchFamily="34" charset="0"/>
            </a:rPr>
            <a:t>Diplôme IADE, IBODE, Puéricultrice </a:t>
          </a:r>
          <a:r>
            <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rPr>
            <a:t>: 12.000 euros pour la totalité de la formation </a:t>
          </a:r>
          <a:r>
            <a:rPr kumimoji="0" lang="fr-FR" sz="1300" b="0" i="0" u="none" strike="noStrike" kern="0" cap="none" spc="0" normalizeH="0" baseline="0" noProof="0">
              <a:ln>
                <a:noFill/>
              </a:ln>
              <a:solidFill>
                <a:srgbClr val="1F497D"/>
              </a:solidFill>
              <a:effectLst/>
              <a:uLnTx/>
              <a:uFillTx/>
              <a:latin typeface="Verdana" panose="020B0604030504040204" pitchFamily="34" charset="0"/>
              <a:ea typeface="Verdana" panose="020B0604030504040204" pitchFamily="34" charset="0"/>
              <a:cs typeface="Verdana" panose="020B0604030504040204" pitchFamily="34" charset="0"/>
            </a:rPr>
            <a:t>(hors droits d'inscription, frais de dossier, frais annexes) ;</a:t>
          </a:r>
        </a:p>
        <a:p>
          <a:pPr algn="just">
            <a:spcAft>
              <a:spcPts val="0"/>
            </a:spcAft>
          </a:pPr>
          <a:endParaRPr kumimoji="0" lang="fr-FR" sz="1000" b="0" i="0" u="none" strike="noStrike" kern="0" cap="none" spc="0" normalizeH="0" baseline="0" noProof="0">
            <a:ln>
              <a:noFill/>
            </a:ln>
            <a:solidFill>
              <a:srgbClr val="1F497D"/>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300" b="1" i="0" u="none" strike="noStrike" kern="0" cap="none" spc="0" normalizeH="0" baseline="0" noProof="0">
              <a:ln>
                <a:noFill/>
              </a:ln>
              <a:solidFill>
                <a:srgbClr val="1F497D"/>
              </a:solidFill>
              <a:effectLst/>
              <a:uLnTx/>
              <a:uFillTx/>
              <a:latin typeface="Verdana" panose="020B0604030504040204" pitchFamily="34" charset="0"/>
              <a:ea typeface="Verdana" panose="020B0604030504040204" pitchFamily="34" charset="0"/>
              <a:cs typeface="Verdana" panose="020B0604030504040204" pitchFamily="34" charset="0"/>
            </a:rPr>
            <a:t>Diplôme cadre de santé </a:t>
          </a:r>
          <a:r>
            <a:rPr kumimoji="0" lang="fr-FR" sz="1300" b="0" i="0" u="none" strike="noStrike" kern="0" cap="none" spc="0" normalizeH="0" baseline="0" noProof="0">
              <a:ln>
                <a:noFill/>
              </a:ln>
              <a:solidFill>
                <a:srgbClr val="1F497D"/>
              </a:solidFill>
              <a:effectLst/>
              <a:uLnTx/>
              <a:uFillTx/>
              <a:latin typeface="Verdana" panose="020B0604030504040204" pitchFamily="34" charset="0"/>
              <a:ea typeface="Verdana" panose="020B0604030504040204" pitchFamily="34" charset="0"/>
              <a:cs typeface="Verdana" panose="020B0604030504040204" pitchFamily="34" charset="0"/>
            </a:rPr>
            <a:t>: 11.700 euros pour la totalité de la formation (hors droits d'inscription, frais de dossier, frais annexes).</a:t>
          </a:r>
        </a:p>
        <a:p>
          <a:pPr algn="just">
            <a:spcAft>
              <a:spcPts val="0"/>
            </a:spcAft>
          </a:pPr>
          <a:endPar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just">
            <a:spcAft>
              <a:spcPts val="0"/>
            </a:spcAft>
          </a:pPr>
          <a:endParaRPr lang="fr-FR" sz="130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0</xdr:colOff>
      <xdr:row>2</xdr:row>
      <xdr:rowOff>28575</xdr:rowOff>
    </xdr:to>
    <xdr:sp macro="" textlink="">
      <xdr:nvSpPr>
        <xdr:cNvPr id="9" name="ZoneTexte 8"/>
        <xdr:cNvSpPr txBox="1"/>
      </xdr:nvSpPr>
      <xdr:spPr>
        <a:xfrm>
          <a:off x="0" y="2362199"/>
          <a:ext cx="6867525" cy="7905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endParaRPr lang="fr-FR" sz="1300"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0</xdr:colOff>
      <xdr:row>0</xdr:row>
      <xdr:rowOff>0</xdr:rowOff>
    </xdr:from>
    <xdr:to>
      <xdr:col>6</xdr:col>
      <xdr:colOff>0</xdr:colOff>
      <xdr:row>0</xdr:row>
      <xdr:rowOff>2028824</xdr:rowOff>
    </xdr:to>
    <xdr:sp macro="" textlink="" fLocksText="0">
      <xdr:nvSpPr>
        <xdr:cNvPr id="6" name="Text Box 8"/>
        <xdr:cNvSpPr txBox="1">
          <a:spLocks noChangeArrowheads="1"/>
        </xdr:cNvSpPr>
      </xdr:nvSpPr>
      <xdr:spPr bwMode="auto">
        <a:xfrm>
          <a:off x="0" y="0"/>
          <a:ext cx="6858000" cy="20288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Financement des Études Promotionnelles</a:t>
          </a: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Commission Mardi 26 novembre 2019</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 compléter et à retourner</a:t>
          </a:r>
        </a:p>
        <a:p>
          <a:pPr algn="l" rtl="0">
            <a:defRPr sz="1000"/>
          </a:pPr>
          <a:r>
            <a:rPr lang="fr-FR" sz="16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à la délégation régionale avant le :</a:t>
          </a: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Mardi 08 novembre 2019</a:t>
          </a:r>
          <a:r>
            <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editAs="oneCell">
    <xdr:from>
      <xdr:col>4</xdr:col>
      <xdr:colOff>28575</xdr:colOff>
      <xdr:row>0</xdr:row>
      <xdr:rowOff>1266825</xdr:rowOff>
    </xdr:from>
    <xdr:to>
      <xdr:col>5</xdr:col>
      <xdr:colOff>1053465</xdr:colOff>
      <xdr:row>0</xdr:row>
      <xdr:rowOff>1971675</xdr:rowOff>
    </xdr:to>
    <xdr:pic>
      <xdr:nvPicPr>
        <xdr:cNvPr id="8" name="Imag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00575" y="1266825"/>
          <a:ext cx="2167890"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1295400</xdr:colOff>
      <xdr:row>8</xdr:row>
      <xdr:rowOff>180975</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38950" cy="1971675"/>
        </a:xfrm>
        <a:prstGeom prst="rect">
          <a:avLst/>
        </a:prstGeom>
        <a:noFill/>
        <a:ln>
          <a:noFill/>
        </a:ln>
      </xdr:spPr>
    </xdr:pic>
    <xdr:clientData/>
  </xdr:twoCellAnchor>
  <xdr:twoCellAnchor>
    <xdr:from>
      <xdr:col>0</xdr:col>
      <xdr:colOff>0</xdr:colOff>
      <xdr:row>0</xdr:row>
      <xdr:rowOff>0</xdr:rowOff>
    </xdr:from>
    <xdr:to>
      <xdr:col>6</xdr:col>
      <xdr:colOff>0</xdr:colOff>
      <xdr:row>0</xdr:row>
      <xdr:rowOff>9525</xdr:rowOff>
    </xdr:to>
    <xdr:sp macro="" textlink="" fLocksText="0">
      <xdr:nvSpPr>
        <xdr:cNvPr id="3" name="Text Box 8"/>
        <xdr:cNvSpPr txBox="1">
          <a:spLocks noChangeArrowheads="1"/>
        </xdr:cNvSpPr>
      </xdr:nvSpPr>
      <xdr:spPr bwMode="auto">
        <a:xfrm>
          <a:off x="0" y="19051"/>
          <a:ext cx="6848475" cy="2028824"/>
        </a:xfrm>
        <a:prstGeom prst="rect">
          <a:avLst/>
        </a:prstGeom>
        <a:blipFill dpi="0" rotWithShape="1">
          <a:blip xmlns:r="http://schemas.openxmlformats.org/officeDocument/2006/relationships" r:embed="rId2">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endPar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0</xdr:colOff>
      <xdr:row>0</xdr:row>
      <xdr:rowOff>0</xdr:rowOff>
    </xdr:from>
    <xdr:to>
      <xdr:col>1</xdr:col>
      <xdr:colOff>720090</xdr:colOff>
      <xdr:row>2</xdr:row>
      <xdr:rowOff>171450</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16789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5" name="Text Box 8"/>
        <xdr:cNvSpPr txBox="1">
          <a:spLocks noChangeArrowheads="1"/>
        </xdr:cNvSpPr>
      </xdr:nvSpPr>
      <xdr:spPr bwMode="auto">
        <a:xfrm>
          <a:off x="0" y="19051"/>
          <a:ext cx="9591674" cy="20288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endPar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Frais de déplacement 2020</a:t>
          </a: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editAs="oneCell">
    <xdr:from>
      <xdr:col>10</xdr:col>
      <xdr:colOff>323850</xdr:colOff>
      <xdr:row>0</xdr:row>
      <xdr:rowOff>447674</xdr:rowOff>
    </xdr:from>
    <xdr:to>
      <xdr:col>15</xdr:col>
      <xdr:colOff>453390</xdr:colOff>
      <xdr:row>0</xdr:row>
      <xdr:rowOff>1543049</xdr:rowOff>
    </xdr:to>
    <xdr:pic>
      <xdr:nvPicPr>
        <xdr:cNvPr id="6" name="Imag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43700" y="447674"/>
          <a:ext cx="2806065" cy="1095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3" name="Text Box 8"/>
        <xdr:cNvSpPr txBox="1">
          <a:spLocks noChangeArrowheads="1"/>
        </xdr:cNvSpPr>
      </xdr:nvSpPr>
      <xdr:spPr bwMode="auto">
        <a:xfrm>
          <a:off x="0" y="19051"/>
          <a:ext cx="9582150" cy="15716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endPar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28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Frais de déplacement 2021</a:t>
          </a:r>
          <a:r>
            <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fr-FR" sz="28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rPr>
            <a:t>		</a:t>
          </a:r>
          <a:r>
            <a:rPr lang="fr-FR" sz="2500" b="1" i="0" u="none" strike="noStrike" baseline="0">
              <a:solidFill>
                <a:schemeClr val="tx2"/>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editAs="oneCell">
    <xdr:from>
      <xdr:col>10</xdr:col>
      <xdr:colOff>323850</xdr:colOff>
      <xdr:row>0</xdr:row>
      <xdr:rowOff>466724</xdr:rowOff>
    </xdr:from>
    <xdr:to>
      <xdr:col>15</xdr:col>
      <xdr:colOff>453390</xdr:colOff>
      <xdr:row>0</xdr:row>
      <xdr:rowOff>1543049</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43700" y="466724"/>
          <a:ext cx="2806065" cy="1076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3" name="Text Box 8"/>
        <xdr:cNvSpPr txBox="1">
          <a:spLocks noChangeArrowheads="1"/>
        </xdr:cNvSpPr>
      </xdr:nvSpPr>
      <xdr:spPr bwMode="auto">
        <a:xfrm>
          <a:off x="0" y="19051"/>
          <a:ext cx="9582150" cy="15716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endPar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kumimoji="0" lang="fr-FR" sz="28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Frais de déplacement 2022</a:t>
          </a:r>
          <a:endPar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10</xdr:col>
      <xdr:colOff>323850</xdr:colOff>
      <xdr:row>0</xdr:row>
      <xdr:rowOff>466724</xdr:rowOff>
    </xdr:from>
    <xdr:to>
      <xdr:col>15</xdr:col>
      <xdr:colOff>453390</xdr:colOff>
      <xdr:row>0</xdr:row>
      <xdr:rowOff>1543049</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43700" y="466724"/>
          <a:ext cx="2806065" cy="1076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19051</xdr:rowOff>
    </xdr:from>
    <xdr:to>
      <xdr:col>16</xdr:col>
      <xdr:colOff>9524</xdr:colOff>
      <xdr:row>1</xdr:row>
      <xdr:rowOff>9525</xdr:rowOff>
    </xdr:to>
    <xdr:sp macro="" textlink="" fLocksText="0">
      <xdr:nvSpPr>
        <xdr:cNvPr id="3" name="Text Box 8"/>
        <xdr:cNvSpPr txBox="1">
          <a:spLocks noChangeArrowheads="1"/>
        </xdr:cNvSpPr>
      </xdr:nvSpPr>
      <xdr:spPr bwMode="auto">
        <a:xfrm>
          <a:off x="0" y="19051"/>
          <a:ext cx="9582150" cy="1571624"/>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ctr" rtl="0">
            <a:defRPr sz="1000"/>
          </a:pPr>
          <a:endParaRPr lang="fr-FR" sz="28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28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Frais de déplacement 2023</a:t>
          </a:r>
          <a:endPar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10</xdr:col>
      <xdr:colOff>323850</xdr:colOff>
      <xdr:row>0</xdr:row>
      <xdr:rowOff>466724</xdr:rowOff>
    </xdr:from>
    <xdr:to>
      <xdr:col>15</xdr:col>
      <xdr:colOff>453390</xdr:colOff>
      <xdr:row>0</xdr:row>
      <xdr:rowOff>1543049</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43700" y="466724"/>
          <a:ext cx="2806065" cy="1076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19050</xdr:colOff>
      <xdr:row>0</xdr:row>
      <xdr:rowOff>1514475</xdr:rowOff>
    </xdr:to>
    <xdr:sp macro="" textlink="" fLocksText="0">
      <xdr:nvSpPr>
        <xdr:cNvPr id="2" name="Text Box 8"/>
        <xdr:cNvSpPr txBox="1">
          <a:spLocks noChangeArrowheads="1"/>
        </xdr:cNvSpPr>
      </xdr:nvSpPr>
      <xdr:spPr bwMode="auto">
        <a:xfrm>
          <a:off x="0" y="0"/>
          <a:ext cx="6791325" cy="1514475"/>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endPar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Frais traitement</a:t>
          </a:r>
        </a:p>
        <a:p>
          <a:pPr algn="l" rtl="0">
            <a:defRPr sz="1000"/>
          </a:pPr>
          <a:endPar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6</xdr:col>
      <xdr:colOff>133350</xdr:colOff>
      <xdr:row>0</xdr:row>
      <xdr:rowOff>381000</xdr:rowOff>
    </xdr:from>
    <xdr:to>
      <xdr:col>11</xdr:col>
      <xdr:colOff>15240</xdr:colOff>
      <xdr:row>0</xdr:row>
      <xdr:rowOff>1457325</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81450" y="381000"/>
          <a:ext cx="2806065" cy="1076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1038225</xdr:colOff>
      <xdr:row>0</xdr:row>
      <xdr:rowOff>1952625</xdr:rowOff>
    </xdr:to>
    <xdr:sp macro="" textlink="" fLocksText="0">
      <xdr:nvSpPr>
        <xdr:cNvPr id="4" name="Text Box 8"/>
        <xdr:cNvSpPr txBox="1">
          <a:spLocks noChangeArrowheads="1"/>
        </xdr:cNvSpPr>
      </xdr:nvSpPr>
      <xdr:spPr bwMode="auto">
        <a:xfrm>
          <a:off x="0" y="0"/>
          <a:ext cx="6858000" cy="1952625"/>
        </a:xfrm>
        <a:prstGeom prst="rect">
          <a:avLst/>
        </a:prstGeom>
        <a:blipFill dpi="0" rotWithShape="1">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t="-8594" r="-31754"/>
          </a:stretch>
        </a:blipFill>
        <a:ln w="9525">
          <a:noFill/>
          <a:miter lim="800000"/>
          <a:headEnd/>
          <a:tailEnd/>
        </a:ln>
      </xdr:spPr>
      <xdr:txBody>
        <a:bodyPr vertOverflow="clip" wrap="square" lIns="27432" tIns="22860" rIns="0" bIns="0" anchor="t" upright="1"/>
        <a:lstStyle/>
        <a:p>
          <a:pPr algn="ctr"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DEMANDE DE PRISE EN CHARGE 2020</a:t>
          </a:r>
        </a:p>
        <a:p>
          <a:pPr algn="l" rtl="0">
            <a:defRPr sz="1000"/>
          </a:pPr>
          <a:endPar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fr-FR" sz="25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Frais pédagogiques</a:t>
          </a:r>
        </a:p>
      </xdr:txBody>
    </xdr:sp>
    <xdr:clientData/>
  </xdr:twoCellAnchor>
  <xdr:twoCellAnchor editAs="oneCell">
    <xdr:from>
      <xdr:col>3</xdr:col>
      <xdr:colOff>304800</xdr:colOff>
      <xdr:row>0</xdr:row>
      <xdr:rowOff>828675</xdr:rowOff>
    </xdr:from>
    <xdr:to>
      <xdr:col>5</xdr:col>
      <xdr:colOff>1015365</xdr:colOff>
      <xdr:row>0</xdr:row>
      <xdr:rowOff>1905000</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29075" y="828675"/>
          <a:ext cx="2806065" cy="10763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0"/>
  <sheetViews>
    <sheetView tabSelected="1" zoomScaleNormal="100" workbookViewId="0">
      <selection activeCell="F2" sqref="F2"/>
    </sheetView>
  </sheetViews>
  <sheetFormatPr baseColWidth="10" defaultRowHeight="14.25" x14ac:dyDescent="0.2"/>
  <cols>
    <col min="1" max="1" width="21.28515625" style="1" customWidth="1"/>
    <col min="2" max="2" width="20.28515625" style="1" customWidth="1"/>
    <col min="3" max="5" width="13.7109375" style="1" customWidth="1"/>
    <col min="6" max="6" width="20" style="1" customWidth="1"/>
    <col min="7" max="7" width="107.7109375" style="52" customWidth="1"/>
    <col min="8" max="16" width="20" style="32" customWidth="1"/>
    <col min="17" max="18" width="14.28515625" style="12" customWidth="1"/>
    <col min="19" max="19" width="122" style="12" bestFit="1" customWidth="1"/>
    <col min="20" max="21" width="11.42578125" style="11"/>
    <col min="22" max="16384" width="11.42578125" style="1"/>
  </cols>
  <sheetData>
    <row r="1" spans="1:18" ht="161.1" customHeight="1" x14ac:dyDescent="0.2">
      <c r="A1" s="211"/>
    </row>
    <row r="2" spans="1:18" ht="24" customHeight="1" x14ac:dyDescent="0.2">
      <c r="A2" s="212" t="s">
        <v>158</v>
      </c>
      <c r="B2" s="212"/>
      <c r="C2" s="213"/>
      <c r="D2" s="213"/>
      <c r="E2" s="214" t="s">
        <v>333</v>
      </c>
      <c r="F2" s="215" t="s">
        <v>266</v>
      </c>
      <c r="G2" s="406" t="str">
        <f>IF(Priorité=Feuil1!A2,CONCATENATE(Feuil1!A152),"")</f>
        <v/>
      </c>
      <c r="H2" s="33"/>
      <c r="I2" s="33"/>
      <c r="J2" s="33"/>
      <c r="K2" s="33"/>
      <c r="L2" s="33"/>
      <c r="M2" s="33"/>
      <c r="N2" s="33"/>
    </row>
    <row r="3" spans="1:18" ht="18" customHeight="1" x14ac:dyDescent="0.2">
      <c r="A3" s="416" t="s">
        <v>35</v>
      </c>
      <c r="B3" s="416"/>
      <c r="C3" s="416"/>
      <c r="D3" s="416"/>
      <c r="E3" s="416"/>
      <c r="F3" s="416"/>
      <c r="G3" s="406"/>
      <c r="H3" s="33"/>
      <c r="I3" s="33"/>
      <c r="J3" s="33"/>
      <c r="K3" s="33"/>
      <c r="L3" s="33"/>
      <c r="M3" s="33"/>
      <c r="N3" s="33"/>
    </row>
    <row r="4" spans="1:18" ht="15" customHeight="1" x14ac:dyDescent="0.2">
      <c r="A4" s="110" t="s">
        <v>535</v>
      </c>
      <c r="B4" s="417" t="str">
        <f>IF(DAPEC!A3="SELECTIONNER VOTRE ETABLISSEMENT DANS LA LISTE","",IF(DAPEC!A3="AQU025 - CH PERIGUEUX","Panel 1 : établissement de plus de 1 000 agents",IF(DAPEC!A3="AQU040 - CHU BORDEAUX","Panel 1 : établissement de plus de 1 000 agents",IF(DAPEC!A3="AQU041 - CHS CHARLES PERRENS BORDEAUX","Panel 1 : établissement de plus de 1 000 agents",IF(DAPEC!A3="AQU043 - CHS CADILLAC/GARONNE","Panel 1 : établissement de plus de 1 000 agents",IF(DAPEC!A3="AQU051 - CH LIBOURNE","Panel 1 : établissement de plus de 1 000 agents",IF(DAPEC!A3="AQU066 - CH DAX","Panel 1 : établissement de plus de 1 000 agents",IF(DAPEC!A3="AQU072 - CH MONT DE MARSAN","Panel 1 : établissement de plus de 1 000 agents",IF(DAPEC!A3="AQU086 - CH AGEN","Panel 1 : établissement de plus de 1 000 agents",IF(DAPEC!A3="AQU106 - CH LA CANDELIE","Panel 1 : établissement de plus de 1 000 agents",IF(DAPEC!A3="AQU115 - CH COTE BASQUE BAYONNE","Panel 1 : établissement de plus de 1 000 agents",IF(DAPEC!A3="AQU122 - CH PAU","Panel 1 : établissement de plus de 1 000 agents",IF(DAPEC!A3="AQU123 - CHS PYRENEES PAU","Panel 1 : établissement de plus de 1 000 agents",IF(DAPEC!A3="AQU004 - CH BERGERAC","Panel 2 : établissement de 300 à 1 000 agents",IF(DAPEC!A3="AQU020 - CH VAUCLAIRE","Panel 2 : établissement de 300 à 1 000 agents",IF(DAPEC!A3="AQU031 - CH SARLAT","Panel 2 : établissement de 300 à 1 000 agents",IF(DAPEC!A3="AQU036 - CH D'ARCACHON LA TESTE","Panel 2 : établissement de 300 à 1 000 agents",IF(DAPEC!A3="AQU039 - CH BLAYE","Panel 2 : établissement de 300 à 1 000 agents",IF(DAPEC!A3="AQU039 - CH BLAYE","Panel 2 : établissement de 300 à 1 000 agents",IF(DAPEC!A3="AQU049 - CDEF EYSINES","Panel 2 : établissement de 300 à 1 000 agents",IF(DAPEC!A3="AQU050 - CHI SUD GIRONDE LA REOLE","Panel 2 : établissement de 300 à 1 000 agents",IF(DAPEC!A3="AQU057 - CH SAINTE FOY LA GRANDE","Panel 2 : établissement de 300 à 1 000 agents",IF(DAPEC!A3="AQU097 - CH MARMANDE","Panel 2 : établissement de 300 à 1 000 agents",IF(DAPEC!A3="AQU112 - CH VILLENEUVE SUR LOT","Panel 2 : établissement de 300 à 1 000 agents",IF(DAPEC!A3="AQU120 - CH OLORON SAINTE MARIE","Panel 2 : établissement de 300 à 1 000 agents",IF(DAPEC!A3="AQU121 - CH ORTHEZ","Panel 2 : établissement de 300 à 1 000 agents",IF(DAPEC!A3="AQU144 - ETS PUB DEP CLAIRVIVRE","Panel 2 : établissement de 300 à 1 000 agents","Panel 3 : établissement de moins de 300 agents")))))))))))))))))))))))))))</f>
        <v/>
      </c>
      <c r="C4" s="417"/>
      <c r="D4" s="417"/>
      <c r="E4" s="417"/>
      <c r="F4" s="417"/>
      <c r="G4" s="406"/>
      <c r="H4" s="33"/>
      <c r="I4" s="33"/>
      <c r="J4" s="33"/>
      <c r="K4" s="33"/>
      <c r="L4" s="33"/>
      <c r="M4" s="33"/>
      <c r="N4" s="33"/>
    </row>
    <row r="5" spans="1:18" ht="15" customHeight="1" x14ac:dyDescent="0.2">
      <c r="A5" s="419" t="s">
        <v>292</v>
      </c>
      <c r="B5" s="419"/>
      <c r="C5" s="404"/>
      <c r="D5" s="404"/>
      <c r="E5" s="404"/>
      <c r="F5" s="404"/>
      <c r="G5" s="406"/>
      <c r="H5" s="33"/>
      <c r="I5" s="33"/>
      <c r="J5" s="33"/>
      <c r="K5" s="33"/>
      <c r="L5" s="33"/>
      <c r="M5" s="33"/>
      <c r="N5" s="33"/>
    </row>
    <row r="6" spans="1:18" ht="15" customHeight="1" x14ac:dyDescent="0.2">
      <c r="A6" s="110" t="s">
        <v>29</v>
      </c>
      <c r="B6" s="58"/>
      <c r="C6" s="59" t="s">
        <v>30</v>
      </c>
      <c r="D6" s="405"/>
      <c r="E6" s="405"/>
      <c r="F6" s="405"/>
      <c r="G6" s="406"/>
      <c r="H6" s="33"/>
      <c r="I6" s="33"/>
      <c r="J6" s="33"/>
      <c r="K6" s="33"/>
      <c r="L6" s="33"/>
      <c r="M6" s="33"/>
      <c r="N6" s="33"/>
    </row>
    <row r="7" spans="1:18" ht="15" customHeight="1" x14ac:dyDescent="0.2">
      <c r="A7" s="60" t="s">
        <v>293</v>
      </c>
      <c r="B7" s="60"/>
      <c r="C7" s="404"/>
      <c r="D7" s="404"/>
      <c r="E7" s="404"/>
      <c r="F7" s="404"/>
      <c r="G7" s="406" t="str">
        <f>IF(B4="","",IF(B4=Feuil1!A153,CONCATENATE(Feuil1!A157),IF(B4=Feuil1!A154,CONCATENATE(Feuil1!A158),IF(B4=Feuil1!A155,CONCATENATE(Feuil1!A159),""))))</f>
        <v/>
      </c>
    </row>
    <row r="8" spans="1:18" ht="15" customHeight="1" x14ac:dyDescent="0.2">
      <c r="A8" s="110" t="s">
        <v>273</v>
      </c>
      <c r="B8" s="61" t="s">
        <v>154</v>
      </c>
      <c r="C8" s="59" t="s">
        <v>274</v>
      </c>
      <c r="D8" s="409"/>
      <c r="E8" s="409"/>
      <c r="F8" s="409"/>
      <c r="G8" s="406"/>
      <c r="R8" s="1"/>
    </row>
    <row r="9" spans="1:18" ht="24" customHeight="1" x14ac:dyDescent="0.2">
      <c r="A9" s="212" t="s">
        <v>159</v>
      </c>
      <c r="B9" s="213"/>
      <c r="C9" s="213"/>
      <c r="D9" s="213"/>
      <c r="E9" s="214" t="s">
        <v>563</v>
      </c>
      <c r="F9" s="216" t="s">
        <v>154</v>
      </c>
      <c r="G9" s="406"/>
      <c r="H9" s="34"/>
      <c r="I9" s="34"/>
      <c r="J9" s="34"/>
      <c r="K9" s="34"/>
      <c r="L9" s="34"/>
      <c r="M9" s="34"/>
      <c r="N9" s="34"/>
      <c r="O9" s="34"/>
      <c r="P9" s="34"/>
    </row>
    <row r="10" spans="1:18" ht="15" customHeight="1" x14ac:dyDescent="0.2">
      <c r="A10" s="110" t="s">
        <v>595</v>
      </c>
      <c r="B10" s="420"/>
      <c r="C10" s="420"/>
      <c r="D10" s="420"/>
      <c r="E10" s="420"/>
      <c r="F10" s="420"/>
      <c r="G10" s="64"/>
      <c r="H10" s="35"/>
      <c r="I10" s="35"/>
      <c r="J10" s="35"/>
      <c r="K10" s="35"/>
      <c r="L10" s="35"/>
      <c r="M10" s="35"/>
      <c r="N10" s="35"/>
      <c r="O10" s="35"/>
      <c r="P10" s="35"/>
    </row>
    <row r="11" spans="1:18" ht="15" customHeight="1" x14ac:dyDescent="0.2">
      <c r="A11" s="110" t="s">
        <v>329</v>
      </c>
      <c r="B11" s="404"/>
      <c r="C11" s="404"/>
      <c r="D11" s="402" t="s">
        <v>336</v>
      </c>
      <c r="E11" s="402"/>
      <c r="F11" s="217"/>
      <c r="G11" s="64"/>
      <c r="H11" s="36"/>
      <c r="I11" s="37"/>
      <c r="J11" s="37"/>
      <c r="K11" s="37"/>
      <c r="L11" s="37"/>
      <c r="M11" s="37"/>
      <c r="N11" s="37"/>
      <c r="O11" s="37"/>
      <c r="P11" s="37"/>
    </row>
    <row r="12" spans="1:18" ht="15" customHeight="1" x14ac:dyDescent="0.2">
      <c r="A12" s="110" t="s">
        <v>330</v>
      </c>
      <c r="B12" s="404"/>
      <c r="C12" s="404"/>
      <c r="D12" s="404"/>
      <c r="E12" s="404"/>
      <c r="F12" s="404"/>
      <c r="G12" s="65"/>
      <c r="H12" s="54"/>
      <c r="I12" s="54"/>
      <c r="J12" s="54"/>
      <c r="K12" s="54"/>
      <c r="L12" s="54"/>
      <c r="M12" s="54"/>
      <c r="N12" s="54"/>
      <c r="O12" s="54"/>
      <c r="P12" s="54"/>
    </row>
    <row r="13" spans="1:18" ht="15" customHeight="1" x14ac:dyDescent="0.2">
      <c r="A13" s="110" t="s">
        <v>331</v>
      </c>
      <c r="B13" s="62"/>
      <c r="C13" s="59" t="s">
        <v>332</v>
      </c>
      <c r="D13" s="404"/>
      <c r="E13" s="404"/>
      <c r="F13" s="404"/>
      <c r="G13" s="65"/>
      <c r="H13" s="54"/>
      <c r="I13" s="54"/>
      <c r="J13" s="54"/>
      <c r="K13" s="54"/>
      <c r="L13" s="54"/>
      <c r="M13" s="54"/>
      <c r="N13" s="54"/>
      <c r="O13" s="54"/>
      <c r="P13" s="54"/>
    </row>
    <row r="14" spans="1:18" ht="15" customHeight="1" x14ac:dyDescent="0.2">
      <c r="A14" s="419" t="s">
        <v>400</v>
      </c>
      <c r="B14" s="419"/>
      <c r="C14" s="409"/>
      <c r="D14" s="409"/>
      <c r="E14" s="409"/>
      <c r="F14" s="409"/>
      <c r="G14" s="66"/>
      <c r="H14" s="38"/>
      <c r="I14" s="38"/>
      <c r="J14" s="38"/>
      <c r="K14" s="38"/>
      <c r="L14" s="38"/>
      <c r="M14" s="38"/>
      <c r="N14" s="38"/>
      <c r="O14" s="38"/>
      <c r="P14" s="38"/>
    </row>
    <row r="15" spans="1:18" ht="15" customHeight="1" x14ac:dyDescent="0.2">
      <c r="A15" s="110" t="s">
        <v>565</v>
      </c>
      <c r="B15" s="63"/>
      <c r="C15" s="395"/>
      <c r="D15" s="395"/>
      <c r="E15" s="395"/>
      <c r="F15" s="395"/>
      <c r="G15" s="67"/>
      <c r="H15" s="22"/>
      <c r="I15" s="22"/>
      <c r="J15" s="22"/>
      <c r="K15" s="22"/>
      <c r="L15" s="22"/>
      <c r="M15" s="22"/>
      <c r="N15" s="22"/>
      <c r="O15" s="22"/>
      <c r="P15" s="22"/>
    </row>
    <row r="16" spans="1:18" ht="15" customHeight="1" x14ac:dyDescent="0.2">
      <c r="A16" s="110" t="s">
        <v>155</v>
      </c>
      <c r="B16" s="404" t="s">
        <v>328</v>
      </c>
      <c r="C16" s="404"/>
      <c r="D16" s="404"/>
      <c r="E16" s="59" t="s">
        <v>571</v>
      </c>
      <c r="F16" s="218" t="s">
        <v>154</v>
      </c>
      <c r="G16" s="68"/>
      <c r="H16" s="39"/>
      <c r="I16" s="39"/>
      <c r="J16" s="39"/>
      <c r="K16" s="39"/>
      <c r="L16" s="39"/>
      <c r="M16" s="39"/>
      <c r="N16" s="39"/>
      <c r="O16" s="39"/>
      <c r="P16" s="39"/>
    </row>
    <row r="17" spans="1:21" ht="30" customHeight="1" x14ac:dyDescent="0.2">
      <c r="A17" s="402" t="s">
        <v>584</v>
      </c>
      <c r="B17" s="402"/>
      <c r="C17" s="402"/>
      <c r="D17" s="402"/>
      <c r="E17" s="402"/>
      <c r="F17" s="283" t="s">
        <v>154</v>
      </c>
      <c r="G17" s="69"/>
      <c r="H17" s="40"/>
      <c r="I17" s="40"/>
      <c r="J17" s="40"/>
      <c r="K17" s="40"/>
      <c r="L17" s="40"/>
      <c r="M17" s="40"/>
      <c r="N17" s="40"/>
      <c r="O17" s="40"/>
      <c r="P17" s="40"/>
    </row>
    <row r="18" spans="1:21" ht="15" customHeight="1" x14ac:dyDescent="0.2">
      <c r="A18" s="413" t="s">
        <v>583</v>
      </c>
      <c r="B18" s="413"/>
      <c r="C18" s="413"/>
      <c r="D18" s="413"/>
      <c r="E18" s="413"/>
      <c r="F18" s="413"/>
      <c r="G18" s="70"/>
      <c r="H18" s="41"/>
      <c r="I18" s="41"/>
      <c r="J18" s="41"/>
      <c r="K18" s="41"/>
      <c r="L18" s="41"/>
      <c r="M18" s="41"/>
      <c r="N18" s="41"/>
      <c r="O18" s="41"/>
      <c r="P18" s="41"/>
    </row>
    <row r="19" spans="1:21" ht="24" customHeight="1" x14ac:dyDescent="0.2">
      <c r="A19" s="212" t="s">
        <v>157</v>
      </c>
      <c r="B19" s="212"/>
      <c r="C19" s="212"/>
      <c r="D19" s="212"/>
      <c r="E19" s="403" t="s">
        <v>154</v>
      </c>
      <c r="F19" s="403"/>
      <c r="G19" s="71"/>
      <c r="H19" s="42"/>
      <c r="I19" s="42"/>
      <c r="J19" s="42"/>
      <c r="K19" s="42"/>
      <c r="L19" s="42"/>
      <c r="M19" s="42"/>
      <c r="N19" s="42"/>
      <c r="O19" s="42"/>
      <c r="P19" s="42"/>
    </row>
    <row r="20" spans="1:21" ht="18" customHeight="1" x14ac:dyDescent="0.2">
      <c r="A20" s="421" t="s">
        <v>264</v>
      </c>
      <c r="B20" s="421"/>
      <c r="C20" s="421"/>
      <c r="D20" s="421"/>
      <c r="E20" s="421"/>
      <c r="F20" s="421"/>
      <c r="G20" s="406" t="str">
        <f>IF(F9="Choisir","",Feuil1!A161)</f>
        <v/>
      </c>
      <c r="H20" s="43"/>
      <c r="I20" s="43"/>
      <c r="J20" s="43"/>
      <c r="K20" s="43"/>
      <c r="L20" s="43"/>
      <c r="M20" s="43"/>
      <c r="N20" s="43"/>
      <c r="O20" s="43"/>
      <c r="P20" s="43"/>
    </row>
    <row r="21" spans="1:21" ht="36" customHeight="1" x14ac:dyDescent="0.2">
      <c r="A21" s="414" t="s">
        <v>160</v>
      </c>
      <c r="B21" s="414"/>
      <c r="C21" s="414"/>
      <c r="D21" s="414"/>
      <c r="E21" s="414"/>
      <c r="F21" s="414"/>
      <c r="G21" s="406"/>
      <c r="H21" s="44"/>
      <c r="I21" s="44"/>
      <c r="J21" s="44"/>
      <c r="K21" s="44"/>
      <c r="L21" s="44"/>
      <c r="M21" s="44"/>
      <c r="N21" s="44"/>
      <c r="O21" s="44"/>
      <c r="P21" s="44"/>
    </row>
    <row r="22" spans="1:21" ht="15" customHeight="1" x14ac:dyDescent="0.2">
      <c r="A22" s="413" t="s">
        <v>596</v>
      </c>
      <c r="B22" s="413"/>
      <c r="C22" s="385"/>
      <c r="D22" s="412" t="s">
        <v>629</v>
      </c>
      <c r="E22" s="412"/>
      <c r="F22" s="412"/>
      <c r="G22" s="406"/>
    </row>
    <row r="23" spans="1:21" ht="15" customHeight="1" x14ac:dyDescent="0.2">
      <c r="A23" s="78" t="s">
        <v>161</v>
      </c>
      <c r="B23" s="77"/>
      <c r="C23" s="409"/>
      <c r="D23" s="409"/>
      <c r="E23" s="282"/>
      <c r="F23" s="78" t="s">
        <v>608</v>
      </c>
      <c r="G23" s="406"/>
      <c r="H23" s="45"/>
      <c r="I23" s="45"/>
      <c r="J23" s="45"/>
      <c r="K23" s="45"/>
      <c r="L23" s="45"/>
      <c r="M23" s="45"/>
      <c r="N23" s="45"/>
      <c r="O23" s="45"/>
      <c r="P23" s="45"/>
    </row>
    <row r="24" spans="1:21" ht="15" customHeight="1" x14ac:dyDescent="0.2">
      <c r="A24" s="78" t="s">
        <v>162</v>
      </c>
      <c r="B24" s="77"/>
      <c r="C24" s="409"/>
      <c r="D24" s="409"/>
      <c r="E24" s="282"/>
      <c r="F24" s="78" t="s">
        <v>609</v>
      </c>
      <c r="G24" s="406"/>
      <c r="H24" s="40"/>
      <c r="I24" s="40"/>
      <c r="J24" s="40"/>
      <c r="K24" s="40"/>
      <c r="L24" s="40"/>
      <c r="M24" s="40"/>
      <c r="N24" s="40"/>
      <c r="O24" s="40"/>
      <c r="P24" s="40"/>
    </row>
    <row r="25" spans="1:21" ht="15" customHeight="1" x14ac:dyDescent="0.2">
      <c r="A25" s="78" t="s">
        <v>163</v>
      </c>
      <c r="B25" s="77"/>
      <c r="C25" s="408"/>
      <c r="D25" s="404"/>
      <c r="E25" s="404"/>
      <c r="F25" s="404"/>
      <c r="G25" s="406"/>
      <c r="H25" s="54"/>
      <c r="I25" s="54"/>
      <c r="J25" s="54"/>
      <c r="K25" s="54"/>
      <c r="L25" s="54"/>
      <c r="M25" s="54"/>
      <c r="N25" s="54"/>
      <c r="O25" s="54"/>
      <c r="P25" s="54"/>
    </row>
    <row r="26" spans="1:21" ht="15" customHeight="1" thickBot="1" x14ac:dyDescent="0.25">
      <c r="A26" s="78" t="s">
        <v>164</v>
      </c>
      <c r="B26" s="411"/>
      <c r="C26" s="411"/>
      <c r="D26" s="78" t="s">
        <v>31</v>
      </c>
      <c r="E26" s="410"/>
      <c r="F26" s="410"/>
      <c r="G26" s="406"/>
      <c r="H26" s="46"/>
      <c r="I26" s="46"/>
      <c r="J26" s="46"/>
      <c r="K26" s="46"/>
      <c r="L26" s="46"/>
      <c r="M26" s="46"/>
      <c r="N26" s="46"/>
      <c r="O26" s="46"/>
      <c r="P26" s="46"/>
    </row>
    <row r="27" spans="1:21" ht="18" customHeight="1" x14ac:dyDescent="0.2">
      <c r="A27" s="398" t="s">
        <v>270</v>
      </c>
      <c r="B27" s="399"/>
      <c r="C27" s="399"/>
      <c r="D27" s="399"/>
      <c r="E27" s="399"/>
      <c r="F27" s="400"/>
      <c r="G27" s="72"/>
      <c r="H27" s="47"/>
      <c r="I27" s="47"/>
      <c r="J27" s="47"/>
      <c r="K27" s="47"/>
      <c r="L27" s="47"/>
      <c r="M27" s="47"/>
      <c r="N27" s="47"/>
      <c r="O27" s="47"/>
      <c r="P27" s="47"/>
    </row>
    <row r="28" spans="1:21" s="222" customFormat="1" ht="18" customHeight="1" x14ac:dyDescent="0.2">
      <c r="A28" s="225" t="s">
        <v>165</v>
      </c>
      <c r="B28" s="219"/>
      <c r="C28" s="226" t="s">
        <v>28</v>
      </c>
      <c r="D28" s="226" t="s">
        <v>265</v>
      </c>
      <c r="E28" s="226" t="s">
        <v>27</v>
      </c>
      <c r="F28" s="227" t="s">
        <v>26</v>
      </c>
      <c r="G28" s="73"/>
      <c r="H28" s="45"/>
      <c r="I28" s="45"/>
      <c r="J28" s="45"/>
      <c r="K28" s="45"/>
      <c r="L28" s="45"/>
      <c r="M28" s="45"/>
      <c r="N28" s="45"/>
      <c r="O28" s="45"/>
      <c r="P28" s="45"/>
      <c r="Q28" s="220"/>
      <c r="R28" s="220"/>
      <c r="S28" s="220"/>
      <c r="T28" s="221"/>
      <c r="U28" s="221"/>
    </row>
    <row r="29" spans="1:21" ht="15" customHeight="1" x14ac:dyDescent="0.2">
      <c r="A29" s="228" t="s">
        <v>32</v>
      </c>
      <c r="B29" s="229"/>
      <c r="C29" s="353">
        <f>SUM('Répartition financière'!G9)</f>
        <v>0</v>
      </c>
      <c r="D29" s="354">
        <f>SUM('Répartition financière'!G10+'Répartition financière'!G11+'Répartition financière'!G12+'Répartition financière'!G13+'Répartition financière'!G14+'Répartition financière'!G15)</f>
        <v>0</v>
      </c>
      <c r="E29" s="353">
        <f>SUM('Répartition financière'!G16)</f>
        <v>0</v>
      </c>
      <c r="F29" s="355">
        <f>SUM(C29:E29)</f>
        <v>0</v>
      </c>
      <c r="G29" s="74"/>
      <c r="H29" s="23"/>
      <c r="I29" s="23"/>
      <c r="J29" s="23"/>
      <c r="K29" s="23"/>
      <c r="L29" s="23"/>
      <c r="M29" s="23"/>
      <c r="N29" s="23"/>
      <c r="O29" s="23"/>
      <c r="P29" s="23"/>
    </row>
    <row r="30" spans="1:21" ht="15" customHeight="1" x14ac:dyDescent="0.2">
      <c r="A30" s="228" t="s">
        <v>33</v>
      </c>
      <c r="B30" s="229"/>
      <c r="C30" s="354">
        <f>SUM('Répartition financière'!G25)</f>
        <v>0</v>
      </c>
      <c r="D30" s="354">
        <f>SUM('Répartition financière'!G26+'Répartition financière'!G27+'Répartition financière'!G28)</f>
        <v>0</v>
      </c>
      <c r="E30" s="354">
        <f>SUM('Répartition financière'!G29)</f>
        <v>0</v>
      </c>
      <c r="F30" s="355">
        <f>SUM(C30:E30)</f>
        <v>0</v>
      </c>
      <c r="G30" s="74"/>
      <c r="H30" s="23"/>
      <c r="I30" s="23"/>
      <c r="J30" s="23"/>
      <c r="K30" s="23"/>
      <c r="L30" s="23"/>
      <c r="M30" s="23"/>
      <c r="N30" s="23"/>
      <c r="O30" s="23"/>
      <c r="P30" s="23"/>
    </row>
    <row r="31" spans="1:21" ht="15" customHeight="1" x14ac:dyDescent="0.2">
      <c r="A31" s="228" t="s">
        <v>34</v>
      </c>
      <c r="B31" s="229"/>
      <c r="C31" s="353">
        <f>IF('Répartition financière'!G39="Erreur","*",'Répartition financière'!G34)</f>
        <v>0</v>
      </c>
      <c r="D31" s="353">
        <f>IF('Répartition financière'!G39="Erreur","*",'Répartition financière'!G35+'Répartition financière'!G36+'Répartition financière'!G37)</f>
        <v>0</v>
      </c>
      <c r="E31" s="353">
        <f>IF('Répartition financière'!G39="Erreur","*",'Répartition financière'!G38)</f>
        <v>0</v>
      </c>
      <c r="F31" s="355">
        <f>SUM(C31:E31)</f>
        <v>0</v>
      </c>
      <c r="G31" s="418" t="str">
        <f>IF(C31="*","ATTENTION : Co-financement obligatoire - Onglet Répartition financière","")</f>
        <v/>
      </c>
      <c r="H31" s="23"/>
      <c r="I31" s="23"/>
      <c r="J31" s="23"/>
      <c r="K31" s="23"/>
      <c r="L31" s="23"/>
      <c r="M31" s="23"/>
      <c r="N31" s="23"/>
      <c r="O31" s="23"/>
      <c r="P31" s="23"/>
    </row>
    <row r="32" spans="1:21" ht="15" customHeight="1" thickBot="1" x14ac:dyDescent="0.25">
      <c r="A32" s="230"/>
      <c r="B32" s="231" t="s">
        <v>253</v>
      </c>
      <c r="C32" s="356">
        <f>SUM(C30:C31)</f>
        <v>0</v>
      </c>
      <c r="D32" s="356">
        <f>SUM(D30:D31)</f>
        <v>0</v>
      </c>
      <c r="E32" s="356">
        <f>SUM(E30:E31)</f>
        <v>0</v>
      </c>
      <c r="F32" s="357">
        <f>SUM(C32:E32)</f>
        <v>0</v>
      </c>
      <c r="G32" s="418"/>
      <c r="H32" s="23"/>
      <c r="I32" s="23"/>
      <c r="J32" s="23"/>
      <c r="K32" s="23"/>
      <c r="L32" s="23"/>
      <c r="M32" s="23"/>
      <c r="N32" s="23"/>
      <c r="O32" s="23"/>
      <c r="P32" s="23"/>
    </row>
    <row r="33" spans="1:21" s="2" customFormat="1" ht="15" customHeight="1" x14ac:dyDescent="0.2">
      <c r="A33" s="401" t="s">
        <v>166</v>
      </c>
      <c r="B33" s="401"/>
      <c r="C33" s="401"/>
      <c r="D33" s="401"/>
      <c r="E33" s="401"/>
      <c r="F33" s="401"/>
      <c r="G33" s="418"/>
      <c r="H33" s="48"/>
      <c r="I33" s="48"/>
      <c r="J33" s="48"/>
      <c r="K33" s="48"/>
      <c r="L33" s="48"/>
      <c r="M33" s="48"/>
      <c r="N33" s="48"/>
      <c r="O33" s="48"/>
      <c r="P33" s="48"/>
      <c r="Q33" s="14"/>
      <c r="R33" s="14"/>
      <c r="S33" s="14"/>
      <c r="T33" s="7"/>
      <c r="U33" s="7"/>
    </row>
    <row r="34" spans="1:21" s="2" customFormat="1" ht="15" customHeight="1" x14ac:dyDescent="0.2">
      <c r="A34" s="248" t="s">
        <v>167</v>
      </c>
      <c r="B34" s="249"/>
      <c r="C34" s="249"/>
      <c r="D34" s="249"/>
      <c r="E34" s="249"/>
      <c r="F34" s="249"/>
      <c r="G34" s="75"/>
      <c r="H34" s="49"/>
      <c r="I34" s="49"/>
      <c r="J34" s="49"/>
      <c r="K34" s="49"/>
      <c r="L34" s="49"/>
      <c r="M34" s="49"/>
      <c r="N34" s="49"/>
      <c r="O34" s="49"/>
      <c r="P34" s="49"/>
      <c r="Q34" s="14"/>
      <c r="R34" s="14"/>
      <c r="S34" s="14"/>
      <c r="T34" s="7"/>
      <c r="U34" s="7"/>
    </row>
    <row r="35" spans="1:21" ht="18" customHeight="1" x14ac:dyDescent="0.2">
      <c r="A35" s="250" t="s">
        <v>168</v>
      </c>
      <c r="B35" s="396"/>
      <c r="C35" s="396"/>
      <c r="D35" s="407" t="s">
        <v>170</v>
      </c>
      <c r="E35" s="407"/>
      <c r="F35" s="407"/>
      <c r="G35" s="76"/>
      <c r="H35" s="50"/>
      <c r="I35" s="50"/>
      <c r="J35" s="50"/>
      <c r="K35" s="50"/>
      <c r="L35" s="50"/>
      <c r="M35" s="50"/>
      <c r="N35" s="50"/>
      <c r="O35" s="50"/>
      <c r="P35" s="50"/>
    </row>
    <row r="36" spans="1:21" ht="18" customHeight="1" x14ac:dyDescent="0.2">
      <c r="A36" s="250" t="s">
        <v>169</v>
      </c>
      <c r="B36" s="415"/>
      <c r="C36" s="415"/>
      <c r="D36" s="397" t="str">
        <f>IF(C7="","",C7)</f>
        <v/>
      </c>
      <c r="E36" s="397"/>
      <c r="F36" s="397"/>
      <c r="G36" s="69"/>
      <c r="H36" s="40"/>
      <c r="I36" s="40"/>
      <c r="J36" s="40"/>
      <c r="K36" s="40"/>
      <c r="L36" s="40"/>
      <c r="M36" s="40"/>
      <c r="N36" s="40"/>
      <c r="O36" s="40"/>
      <c r="P36" s="40"/>
    </row>
    <row r="37" spans="1:21" s="2" customFormat="1" ht="18" customHeight="1" x14ac:dyDescent="0.2">
      <c r="A37" s="249"/>
      <c r="B37" s="249"/>
      <c r="C37" s="249"/>
      <c r="D37" s="249"/>
      <c r="E37" s="251"/>
      <c r="F37" s="249"/>
      <c r="G37" s="75"/>
      <c r="H37" s="49"/>
      <c r="I37" s="49"/>
      <c r="J37" s="49"/>
      <c r="K37" s="49"/>
      <c r="L37" s="49"/>
      <c r="M37" s="49"/>
      <c r="N37" s="49"/>
      <c r="O37" s="49"/>
      <c r="P37" s="49"/>
      <c r="Q37" s="14"/>
      <c r="R37" s="14"/>
      <c r="S37" s="14"/>
      <c r="T37" s="7"/>
      <c r="U37" s="7"/>
    </row>
    <row r="38" spans="1:21" ht="18" customHeight="1" x14ac:dyDescent="0.2">
      <c r="A38" s="117"/>
      <c r="B38" s="117"/>
      <c r="C38" s="117"/>
      <c r="D38" s="117"/>
      <c r="E38" s="117"/>
      <c r="F38" s="117"/>
    </row>
    <row r="39" spans="1:21" ht="18" customHeight="1" x14ac:dyDescent="0.2">
      <c r="A39" s="117"/>
      <c r="B39" s="117"/>
      <c r="C39" s="117"/>
      <c r="D39" s="117"/>
      <c r="E39" s="117"/>
      <c r="F39" s="117"/>
    </row>
    <row r="40" spans="1:21" ht="18" customHeight="1" x14ac:dyDescent="0.2">
      <c r="A40" s="117"/>
      <c r="B40" s="117"/>
      <c r="C40" s="117"/>
      <c r="D40" s="407" t="s">
        <v>171</v>
      </c>
      <c r="E40" s="407"/>
      <c r="F40" s="407"/>
      <c r="G40" s="76"/>
      <c r="H40" s="50"/>
      <c r="I40" s="50"/>
      <c r="J40" s="50"/>
      <c r="K40" s="50"/>
      <c r="L40" s="50"/>
      <c r="M40" s="50"/>
      <c r="N40" s="50"/>
      <c r="O40" s="50"/>
      <c r="P40" s="50"/>
    </row>
    <row r="41" spans="1:21" s="92" customFormat="1" x14ac:dyDescent="0.2">
      <c r="G41" s="25"/>
      <c r="H41" s="25"/>
      <c r="I41" s="25"/>
      <c r="J41" s="25"/>
      <c r="K41" s="25"/>
      <c r="L41" s="25"/>
      <c r="M41" s="25"/>
      <c r="N41" s="25"/>
      <c r="O41" s="25"/>
      <c r="P41" s="25"/>
    </row>
    <row r="42" spans="1:21" s="92" customFormat="1" ht="17.45" customHeight="1" x14ac:dyDescent="0.2">
      <c r="A42" s="223"/>
      <c r="B42" s="223"/>
      <c r="C42" s="223"/>
      <c r="D42" s="223"/>
      <c r="E42" s="223"/>
      <c r="F42" s="223"/>
      <c r="G42" s="24"/>
      <c r="H42" s="24"/>
      <c r="I42" s="24"/>
      <c r="J42" s="24"/>
      <c r="K42" s="24"/>
      <c r="L42" s="24"/>
      <c r="M42" s="24"/>
      <c r="N42" s="24"/>
      <c r="O42" s="24"/>
      <c r="P42" s="24"/>
    </row>
    <row r="43" spans="1:21" s="92" customFormat="1" x14ac:dyDescent="0.2">
      <c r="C43" s="223"/>
      <c r="D43" s="223"/>
      <c r="E43" s="223"/>
      <c r="G43" s="25"/>
      <c r="H43" s="25"/>
      <c r="I43" s="25"/>
      <c r="J43" s="25"/>
      <c r="K43" s="25"/>
      <c r="L43" s="25"/>
      <c r="M43" s="25"/>
      <c r="N43" s="25"/>
      <c r="O43" s="25"/>
      <c r="P43" s="25"/>
    </row>
    <row r="44" spans="1:21" s="92" customFormat="1" ht="13.9" customHeight="1" x14ac:dyDescent="0.2">
      <c r="C44" s="223"/>
      <c r="D44" s="223"/>
      <c r="E44" s="223"/>
      <c r="G44" s="25"/>
      <c r="H44" s="25"/>
      <c r="I44" s="25"/>
      <c r="J44" s="25"/>
      <c r="K44" s="25"/>
      <c r="L44" s="25"/>
      <c r="M44" s="25"/>
      <c r="N44" s="25"/>
      <c r="O44" s="25"/>
      <c r="P44" s="25"/>
    </row>
    <row r="45" spans="1:21" s="92" customFormat="1" x14ac:dyDescent="0.2">
      <c r="C45" s="223"/>
      <c r="D45" s="223"/>
      <c r="E45" s="223"/>
      <c r="F45" s="224"/>
      <c r="G45" s="51"/>
      <c r="H45" s="51"/>
      <c r="I45" s="51"/>
      <c r="J45" s="51"/>
      <c r="K45" s="51"/>
      <c r="L45" s="51"/>
      <c r="M45" s="51"/>
      <c r="N45" s="51"/>
      <c r="O45" s="51"/>
      <c r="P45" s="51"/>
    </row>
    <row r="46" spans="1:21" s="92" customFormat="1" x14ac:dyDescent="0.2">
      <c r="C46" s="223"/>
      <c r="D46" s="223"/>
      <c r="E46" s="223"/>
      <c r="G46" s="25"/>
      <c r="H46" s="25"/>
      <c r="I46" s="25"/>
      <c r="J46" s="25"/>
      <c r="K46" s="25"/>
      <c r="L46" s="25"/>
      <c r="M46" s="25"/>
      <c r="N46" s="25"/>
      <c r="O46" s="25"/>
      <c r="P46" s="25"/>
    </row>
    <row r="47" spans="1:21" s="92" customFormat="1" x14ac:dyDescent="0.2">
      <c r="G47" s="25"/>
      <c r="H47" s="25"/>
      <c r="I47" s="25"/>
      <c r="J47" s="25"/>
      <c r="K47" s="25"/>
      <c r="L47" s="25"/>
      <c r="M47" s="25"/>
      <c r="N47" s="25"/>
      <c r="O47" s="25"/>
      <c r="P47" s="25"/>
    </row>
    <row r="48" spans="1:21" s="92" customFormat="1" x14ac:dyDescent="0.2">
      <c r="G48" s="25"/>
      <c r="H48" s="25"/>
      <c r="I48" s="25"/>
      <c r="J48" s="25"/>
      <c r="K48" s="25"/>
      <c r="L48" s="25"/>
      <c r="M48" s="25"/>
      <c r="N48" s="25"/>
      <c r="O48" s="25"/>
      <c r="P48" s="25"/>
    </row>
    <row r="49" spans="6:16" s="92" customFormat="1" x14ac:dyDescent="0.2">
      <c r="G49" s="25"/>
      <c r="H49" s="25"/>
      <c r="I49" s="25"/>
      <c r="J49" s="25"/>
      <c r="K49" s="25"/>
      <c r="L49" s="25"/>
      <c r="M49" s="25"/>
      <c r="N49" s="25"/>
      <c r="O49" s="25"/>
      <c r="P49" s="25"/>
    </row>
    <row r="50" spans="6:16" s="92" customFormat="1" x14ac:dyDescent="0.2">
      <c r="G50" s="25"/>
      <c r="H50" s="25"/>
      <c r="I50" s="25"/>
      <c r="J50" s="25"/>
      <c r="K50" s="25"/>
      <c r="L50" s="25"/>
      <c r="M50" s="25"/>
      <c r="N50" s="25"/>
      <c r="O50" s="25"/>
      <c r="P50" s="25"/>
    </row>
    <row r="51" spans="6:16" s="92" customFormat="1" x14ac:dyDescent="0.2">
      <c r="G51" s="25"/>
      <c r="H51" s="25"/>
      <c r="I51" s="25"/>
      <c r="J51" s="25"/>
      <c r="K51" s="25"/>
      <c r="L51" s="25"/>
      <c r="M51" s="25"/>
      <c r="N51" s="25"/>
      <c r="O51" s="25"/>
      <c r="P51" s="25"/>
    </row>
    <row r="52" spans="6:16" s="92" customFormat="1" x14ac:dyDescent="0.2">
      <c r="G52" s="25"/>
      <c r="H52" s="25"/>
      <c r="I52" s="25"/>
      <c r="J52" s="25"/>
      <c r="K52" s="25"/>
      <c r="L52" s="25"/>
      <c r="M52" s="25"/>
      <c r="N52" s="25"/>
      <c r="O52" s="25"/>
      <c r="P52" s="25"/>
    </row>
    <row r="53" spans="6:16" s="92" customFormat="1" x14ac:dyDescent="0.2">
      <c r="G53" s="25"/>
      <c r="H53" s="25"/>
      <c r="I53" s="25"/>
      <c r="J53" s="25"/>
      <c r="K53" s="25"/>
      <c r="L53" s="25"/>
      <c r="M53" s="25"/>
      <c r="N53" s="25"/>
      <c r="O53" s="25"/>
      <c r="P53" s="25"/>
    </row>
    <row r="54" spans="6:16" s="92" customFormat="1" x14ac:dyDescent="0.2">
      <c r="G54" s="25"/>
      <c r="H54" s="25"/>
      <c r="I54" s="25"/>
      <c r="J54" s="25"/>
      <c r="K54" s="25"/>
      <c r="L54" s="25"/>
      <c r="M54" s="25"/>
      <c r="N54" s="25"/>
      <c r="O54" s="25"/>
      <c r="P54" s="25"/>
    </row>
    <row r="55" spans="6:16" s="92" customFormat="1" x14ac:dyDescent="0.2">
      <c r="F55" s="224"/>
      <c r="G55" s="51"/>
      <c r="H55" s="51"/>
      <c r="I55" s="51"/>
      <c r="J55" s="51"/>
      <c r="K55" s="51"/>
      <c r="L55" s="51"/>
      <c r="M55" s="51"/>
      <c r="N55" s="51"/>
      <c r="O55" s="51"/>
      <c r="P55" s="51"/>
    </row>
    <row r="56" spans="6:16" s="92" customFormat="1" x14ac:dyDescent="0.2">
      <c r="G56" s="25"/>
      <c r="H56" s="25"/>
      <c r="I56" s="25"/>
      <c r="J56" s="25"/>
      <c r="K56" s="25"/>
      <c r="L56" s="25"/>
      <c r="M56" s="25"/>
      <c r="N56" s="25"/>
      <c r="O56" s="25"/>
      <c r="P56" s="25"/>
    </row>
    <row r="57" spans="6:16" s="92" customFormat="1" x14ac:dyDescent="0.2">
      <c r="G57" s="25"/>
      <c r="H57" s="25"/>
      <c r="I57" s="25"/>
      <c r="J57" s="25"/>
      <c r="K57" s="25"/>
      <c r="L57" s="25"/>
      <c r="M57" s="25"/>
      <c r="N57" s="25"/>
      <c r="O57" s="25"/>
      <c r="P57" s="25"/>
    </row>
    <row r="58" spans="6:16" s="92" customFormat="1" x14ac:dyDescent="0.2">
      <c r="G58" s="25"/>
      <c r="H58" s="25"/>
      <c r="I58" s="25"/>
      <c r="J58" s="25"/>
      <c r="K58" s="25"/>
      <c r="L58" s="25"/>
      <c r="M58" s="25"/>
      <c r="N58" s="25"/>
      <c r="O58" s="25"/>
      <c r="P58" s="25"/>
    </row>
    <row r="59" spans="6:16" s="92" customFormat="1" x14ac:dyDescent="0.2">
      <c r="G59" s="25"/>
      <c r="H59" s="25"/>
      <c r="I59" s="25"/>
      <c r="J59" s="25"/>
      <c r="K59" s="25"/>
      <c r="L59" s="25"/>
      <c r="M59" s="25"/>
      <c r="N59" s="25"/>
      <c r="O59" s="25"/>
      <c r="P59" s="25"/>
    </row>
    <row r="60" spans="6:16" s="92" customFormat="1" x14ac:dyDescent="0.2">
      <c r="G60" s="25"/>
      <c r="H60" s="25"/>
      <c r="I60" s="25"/>
      <c r="J60" s="25"/>
      <c r="K60" s="25"/>
      <c r="L60" s="25"/>
      <c r="M60" s="25"/>
      <c r="N60" s="25"/>
      <c r="O60" s="25"/>
      <c r="P60" s="25"/>
    </row>
    <row r="61" spans="6:16" s="92" customFormat="1" x14ac:dyDescent="0.2">
      <c r="G61" s="25"/>
      <c r="H61" s="25"/>
      <c r="I61" s="25"/>
      <c r="J61" s="25"/>
      <c r="K61" s="25"/>
      <c r="L61" s="25"/>
      <c r="M61" s="25"/>
      <c r="N61" s="25"/>
      <c r="O61" s="25"/>
      <c r="P61" s="25"/>
    </row>
    <row r="62" spans="6:16" s="92" customFormat="1" x14ac:dyDescent="0.2">
      <c r="G62" s="25"/>
      <c r="H62" s="25"/>
      <c r="I62" s="25"/>
      <c r="J62" s="25"/>
      <c r="K62" s="25"/>
      <c r="L62" s="25"/>
      <c r="M62" s="25"/>
      <c r="N62" s="25"/>
      <c r="O62" s="25"/>
      <c r="P62" s="25"/>
    </row>
    <row r="63" spans="6:16" s="92" customFormat="1" x14ac:dyDescent="0.2">
      <c r="G63" s="25"/>
      <c r="H63" s="25"/>
      <c r="I63" s="25"/>
      <c r="J63" s="25"/>
      <c r="K63" s="25"/>
      <c r="L63" s="25"/>
      <c r="M63" s="25"/>
      <c r="N63" s="25"/>
      <c r="O63" s="25"/>
      <c r="P63" s="25"/>
    </row>
    <row r="64" spans="6:16" s="92" customFormat="1" x14ac:dyDescent="0.2">
      <c r="G64" s="25"/>
      <c r="H64" s="25"/>
      <c r="I64" s="25"/>
      <c r="J64" s="25"/>
      <c r="K64" s="25"/>
      <c r="L64" s="25"/>
      <c r="M64" s="25"/>
      <c r="N64" s="25"/>
      <c r="O64" s="25"/>
      <c r="P64" s="25"/>
    </row>
    <row r="65" spans="1:16" s="92" customFormat="1" x14ac:dyDescent="0.2">
      <c r="G65" s="25"/>
      <c r="H65" s="25"/>
      <c r="I65" s="25"/>
      <c r="J65" s="25"/>
      <c r="K65" s="25"/>
      <c r="L65" s="25"/>
      <c r="M65" s="25"/>
      <c r="N65" s="25"/>
      <c r="O65" s="25"/>
      <c r="P65" s="25"/>
    </row>
    <row r="66" spans="1:16" s="92" customFormat="1" x14ac:dyDescent="0.2">
      <c r="G66" s="25"/>
      <c r="H66" s="25"/>
      <c r="I66" s="25"/>
      <c r="J66" s="25"/>
      <c r="K66" s="25"/>
      <c r="L66" s="25"/>
      <c r="M66" s="25"/>
      <c r="N66" s="25"/>
      <c r="O66" s="25"/>
      <c r="P66" s="25"/>
    </row>
    <row r="67" spans="1:16" s="92" customFormat="1" x14ac:dyDescent="0.2">
      <c r="G67" s="25"/>
      <c r="H67" s="25"/>
      <c r="I67" s="25"/>
      <c r="J67" s="25"/>
      <c r="K67" s="25"/>
      <c r="L67" s="25"/>
      <c r="M67" s="25"/>
      <c r="N67" s="25"/>
      <c r="O67" s="25"/>
      <c r="P67" s="25"/>
    </row>
    <row r="68" spans="1:16" s="92" customFormat="1" x14ac:dyDescent="0.2">
      <c r="G68" s="25"/>
      <c r="H68" s="25"/>
      <c r="I68" s="25"/>
      <c r="J68" s="25"/>
      <c r="K68" s="25"/>
      <c r="L68" s="25"/>
      <c r="M68" s="25"/>
      <c r="N68" s="25"/>
      <c r="O68" s="25"/>
      <c r="P68" s="25"/>
    </row>
    <row r="69" spans="1:16" s="92" customFormat="1" x14ac:dyDescent="0.2">
      <c r="G69" s="25"/>
      <c r="H69" s="25"/>
      <c r="I69" s="25"/>
      <c r="J69" s="25"/>
      <c r="K69" s="25"/>
      <c r="L69" s="25"/>
      <c r="M69" s="25"/>
      <c r="N69" s="25"/>
      <c r="O69" s="25"/>
      <c r="P69" s="25"/>
    </row>
    <row r="70" spans="1:16" s="11" customFormat="1" x14ac:dyDescent="0.2">
      <c r="A70" s="6" t="s">
        <v>266</v>
      </c>
      <c r="B70" s="6" t="s">
        <v>35</v>
      </c>
      <c r="F70" s="6" t="s">
        <v>328</v>
      </c>
      <c r="G70" s="6" t="s">
        <v>160</v>
      </c>
      <c r="H70" s="392"/>
      <c r="I70" s="392"/>
      <c r="J70" s="392"/>
      <c r="K70" s="392"/>
      <c r="L70" s="392"/>
      <c r="M70" s="392"/>
      <c r="N70" s="392"/>
      <c r="O70" s="392"/>
      <c r="P70" s="392"/>
    </row>
    <row r="71" spans="1:16" s="11" customFormat="1" x14ac:dyDescent="0.2">
      <c r="A71" s="6" t="s">
        <v>534</v>
      </c>
      <c r="B71" s="6" t="s">
        <v>37</v>
      </c>
      <c r="F71" s="6" t="s">
        <v>294</v>
      </c>
      <c r="G71" s="6" t="s">
        <v>4</v>
      </c>
      <c r="H71" s="392"/>
      <c r="I71" s="392"/>
      <c r="J71" s="392"/>
      <c r="K71" s="392"/>
      <c r="L71" s="392"/>
      <c r="M71" s="392"/>
      <c r="N71" s="392"/>
      <c r="O71" s="392"/>
      <c r="P71" s="392"/>
    </row>
    <row r="72" spans="1:16" s="11" customFormat="1" x14ac:dyDescent="0.2">
      <c r="A72" s="6" t="s">
        <v>434</v>
      </c>
      <c r="B72" s="6" t="s">
        <v>38</v>
      </c>
      <c r="F72" s="6" t="s">
        <v>313</v>
      </c>
      <c r="G72" s="6" t="s">
        <v>5</v>
      </c>
      <c r="H72" s="392"/>
      <c r="I72" s="392"/>
      <c r="J72" s="392"/>
      <c r="K72" s="392"/>
      <c r="L72" s="392"/>
      <c r="M72" s="392"/>
      <c r="N72" s="392"/>
      <c r="O72" s="392"/>
      <c r="P72" s="392"/>
    </row>
    <row r="73" spans="1:16" s="11" customFormat="1" x14ac:dyDescent="0.2">
      <c r="A73" s="6" t="s">
        <v>435</v>
      </c>
      <c r="B73" s="6" t="s">
        <v>39</v>
      </c>
      <c r="F73" s="6" t="s">
        <v>295</v>
      </c>
      <c r="G73" s="6" t="s">
        <v>6</v>
      </c>
      <c r="H73" s="392"/>
      <c r="I73" s="392"/>
      <c r="J73" s="392"/>
      <c r="K73" s="392"/>
      <c r="L73" s="392"/>
      <c r="M73" s="392"/>
      <c r="N73" s="392"/>
      <c r="O73" s="392"/>
      <c r="P73" s="392"/>
    </row>
    <row r="74" spans="1:16" s="11" customFormat="1" x14ac:dyDescent="0.2">
      <c r="A74" s="6" t="s">
        <v>436</v>
      </c>
      <c r="B74" s="6" t="s">
        <v>40</v>
      </c>
      <c r="F74" s="6" t="s">
        <v>296</v>
      </c>
      <c r="G74" s="6" t="s">
        <v>1</v>
      </c>
      <c r="H74" s="392"/>
      <c r="I74" s="392"/>
      <c r="J74" s="392"/>
      <c r="K74" s="392"/>
      <c r="L74" s="392"/>
      <c r="M74" s="392"/>
      <c r="N74" s="392"/>
      <c r="O74" s="392"/>
      <c r="P74" s="392"/>
    </row>
    <row r="75" spans="1:16" s="11" customFormat="1" x14ac:dyDescent="0.2">
      <c r="A75" s="6" t="s">
        <v>437</v>
      </c>
      <c r="B75" s="6" t="s">
        <v>41</v>
      </c>
      <c r="F75" s="6" t="s">
        <v>297</v>
      </c>
      <c r="G75" s="6" t="s">
        <v>2</v>
      </c>
      <c r="H75" s="392"/>
      <c r="I75" s="392"/>
      <c r="J75" s="392"/>
      <c r="K75" s="392"/>
      <c r="L75" s="392"/>
      <c r="M75" s="392"/>
      <c r="N75" s="392"/>
      <c r="O75" s="392"/>
      <c r="P75" s="392"/>
    </row>
    <row r="76" spans="1:16" s="11" customFormat="1" x14ac:dyDescent="0.2">
      <c r="A76" s="6" t="s">
        <v>438</v>
      </c>
      <c r="B76" s="6" t="s">
        <v>42</v>
      </c>
      <c r="F76" s="6" t="s">
        <v>298</v>
      </c>
      <c r="G76" s="6" t="s">
        <v>546</v>
      </c>
      <c r="H76" s="392"/>
      <c r="I76" s="392"/>
      <c r="J76" s="392"/>
      <c r="K76" s="392"/>
      <c r="L76" s="392"/>
      <c r="M76" s="392"/>
      <c r="N76" s="392"/>
      <c r="O76" s="392"/>
      <c r="P76" s="392"/>
    </row>
    <row r="77" spans="1:16" s="11" customFormat="1" x14ac:dyDescent="0.2">
      <c r="A77" s="6" t="s">
        <v>439</v>
      </c>
      <c r="B77" s="6" t="s">
        <v>43</v>
      </c>
      <c r="F77" s="6" t="s">
        <v>299</v>
      </c>
      <c r="G77" s="6" t="s">
        <v>548</v>
      </c>
      <c r="H77" s="392"/>
      <c r="I77" s="392"/>
      <c r="J77" s="392"/>
      <c r="K77" s="392"/>
      <c r="L77" s="392"/>
      <c r="M77" s="392"/>
      <c r="N77" s="392"/>
      <c r="O77" s="392"/>
      <c r="P77" s="392"/>
    </row>
    <row r="78" spans="1:16" s="11" customFormat="1" x14ac:dyDescent="0.2">
      <c r="A78" s="6" t="s">
        <v>440</v>
      </c>
      <c r="B78" s="6" t="s">
        <v>44</v>
      </c>
      <c r="F78" s="6" t="s">
        <v>301</v>
      </c>
      <c r="G78" s="6" t="s">
        <v>25</v>
      </c>
      <c r="H78" s="392"/>
      <c r="I78" s="392"/>
      <c r="J78" s="392"/>
      <c r="K78" s="392"/>
      <c r="L78" s="392"/>
      <c r="M78" s="392"/>
      <c r="N78" s="392"/>
      <c r="O78" s="392"/>
      <c r="P78" s="392"/>
    </row>
    <row r="79" spans="1:16" s="11" customFormat="1" x14ac:dyDescent="0.2">
      <c r="A79" s="6" t="s">
        <v>441</v>
      </c>
      <c r="B79" s="6" t="s">
        <v>45</v>
      </c>
      <c r="F79" s="6" t="s">
        <v>300</v>
      </c>
      <c r="G79" s="6" t="s">
        <v>23</v>
      </c>
      <c r="H79" s="392"/>
      <c r="I79" s="392"/>
      <c r="J79" s="392"/>
      <c r="K79" s="392"/>
      <c r="L79" s="392"/>
      <c r="M79" s="392"/>
      <c r="N79" s="392"/>
      <c r="O79" s="392"/>
      <c r="P79" s="392"/>
    </row>
    <row r="80" spans="1:16" s="11" customFormat="1" x14ac:dyDescent="0.2">
      <c r="A80" s="6" t="s">
        <v>442</v>
      </c>
      <c r="B80" s="6" t="s">
        <v>46</v>
      </c>
      <c r="F80" s="6" t="s">
        <v>396</v>
      </c>
      <c r="G80" s="6" t="s">
        <v>7</v>
      </c>
      <c r="H80" s="392"/>
      <c r="I80" s="392"/>
      <c r="J80" s="392"/>
      <c r="K80" s="392"/>
      <c r="L80" s="392"/>
      <c r="M80" s="392"/>
      <c r="N80" s="392"/>
      <c r="O80" s="392"/>
      <c r="P80" s="392"/>
    </row>
    <row r="81" spans="1:16" s="11" customFormat="1" x14ac:dyDescent="0.2">
      <c r="A81" s="6" t="s">
        <v>443</v>
      </c>
      <c r="B81" s="6" t="s">
        <v>47</v>
      </c>
      <c r="F81" s="6" t="s">
        <v>310</v>
      </c>
      <c r="G81" s="6" t="s">
        <v>8</v>
      </c>
      <c r="H81" s="392"/>
      <c r="I81" s="392"/>
      <c r="J81" s="392"/>
      <c r="K81" s="392"/>
      <c r="L81" s="392"/>
      <c r="M81" s="392"/>
      <c r="N81" s="392"/>
      <c r="O81" s="392"/>
      <c r="P81" s="392"/>
    </row>
    <row r="82" spans="1:16" s="11" customFormat="1" x14ac:dyDescent="0.2">
      <c r="A82" s="6" t="s">
        <v>444</v>
      </c>
      <c r="B82" s="6" t="s">
        <v>48</v>
      </c>
      <c r="F82" s="6" t="s">
        <v>302</v>
      </c>
      <c r="G82" s="6" t="s">
        <v>9</v>
      </c>
      <c r="H82" s="392"/>
      <c r="I82" s="392"/>
      <c r="J82" s="392"/>
      <c r="K82" s="392"/>
      <c r="L82" s="392"/>
      <c r="M82" s="392"/>
      <c r="N82" s="392"/>
      <c r="O82" s="392"/>
      <c r="P82" s="392"/>
    </row>
    <row r="83" spans="1:16" s="11" customFormat="1" x14ac:dyDescent="0.2">
      <c r="A83" s="6" t="s">
        <v>445</v>
      </c>
      <c r="B83" s="6" t="s">
        <v>49</v>
      </c>
      <c r="F83" s="6" t="s">
        <v>303</v>
      </c>
      <c r="G83" s="6" t="s">
        <v>547</v>
      </c>
      <c r="H83" s="392"/>
      <c r="I83" s="392"/>
      <c r="J83" s="392"/>
      <c r="K83" s="392"/>
      <c r="L83" s="392"/>
      <c r="M83" s="392"/>
      <c r="N83" s="392"/>
      <c r="O83" s="392"/>
      <c r="P83" s="392"/>
    </row>
    <row r="84" spans="1:16" s="11" customFormat="1" x14ac:dyDescent="0.2">
      <c r="A84" s="6" t="s">
        <v>446</v>
      </c>
      <c r="B84" s="6" t="s">
        <v>50</v>
      </c>
      <c r="F84" s="6" t="s">
        <v>304</v>
      </c>
      <c r="G84" s="6" t="s">
        <v>16</v>
      </c>
      <c r="H84" s="392"/>
      <c r="I84" s="392"/>
      <c r="J84" s="392"/>
      <c r="K84" s="392"/>
      <c r="L84" s="392"/>
      <c r="M84" s="392"/>
      <c r="N84" s="392"/>
      <c r="O84" s="392"/>
      <c r="P84" s="392"/>
    </row>
    <row r="85" spans="1:16" s="11" customFormat="1" x14ac:dyDescent="0.2">
      <c r="A85" s="6" t="s">
        <v>447</v>
      </c>
      <c r="B85" s="6" t="s">
        <v>51</v>
      </c>
      <c r="F85" s="6" t="s">
        <v>305</v>
      </c>
      <c r="G85" s="6" t="s">
        <v>17</v>
      </c>
      <c r="H85" s="392"/>
      <c r="I85" s="392"/>
      <c r="J85" s="392"/>
      <c r="K85" s="392"/>
      <c r="L85" s="392"/>
      <c r="M85" s="392"/>
      <c r="N85" s="392"/>
      <c r="O85" s="392"/>
      <c r="P85" s="392"/>
    </row>
    <row r="86" spans="1:16" s="11" customFormat="1" x14ac:dyDescent="0.2">
      <c r="A86" s="6" t="s">
        <v>448</v>
      </c>
      <c r="B86" s="6" t="s">
        <v>52</v>
      </c>
      <c r="F86" s="6" t="s">
        <v>306</v>
      </c>
      <c r="G86" s="6" t="s">
        <v>24</v>
      </c>
      <c r="H86" s="392"/>
      <c r="I86" s="392"/>
      <c r="J86" s="392"/>
      <c r="K86" s="392"/>
      <c r="L86" s="392"/>
      <c r="M86" s="392"/>
      <c r="N86" s="392"/>
      <c r="O86" s="392"/>
      <c r="P86" s="392"/>
    </row>
    <row r="87" spans="1:16" s="11" customFormat="1" x14ac:dyDescent="0.2">
      <c r="A87" s="6" t="s">
        <v>449</v>
      </c>
      <c r="B87" s="6" t="s">
        <v>399</v>
      </c>
      <c r="F87" s="6" t="s">
        <v>314</v>
      </c>
      <c r="G87" s="6" t="s">
        <v>18</v>
      </c>
      <c r="H87" s="392"/>
      <c r="I87" s="392"/>
      <c r="J87" s="392"/>
      <c r="K87" s="392"/>
      <c r="L87" s="392"/>
      <c r="M87" s="392"/>
      <c r="N87" s="392"/>
      <c r="O87" s="392"/>
      <c r="P87" s="392"/>
    </row>
    <row r="88" spans="1:16" s="11" customFormat="1" x14ac:dyDescent="0.2">
      <c r="A88" s="6" t="s">
        <v>450</v>
      </c>
      <c r="B88" s="6" t="s">
        <v>53</v>
      </c>
      <c r="F88" s="6" t="s">
        <v>307</v>
      </c>
      <c r="G88" s="6" t="s">
        <v>19</v>
      </c>
      <c r="H88" s="392"/>
      <c r="I88" s="392"/>
      <c r="J88" s="392"/>
      <c r="K88" s="392"/>
      <c r="L88" s="392"/>
      <c r="M88" s="392"/>
      <c r="N88" s="392"/>
      <c r="O88" s="392"/>
      <c r="P88" s="392"/>
    </row>
    <row r="89" spans="1:16" s="11" customFormat="1" x14ac:dyDescent="0.2">
      <c r="A89" s="6" t="s">
        <v>451</v>
      </c>
      <c r="B89" s="6" t="s">
        <v>54</v>
      </c>
      <c r="F89" s="6" t="s">
        <v>315</v>
      </c>
      <c r="G89" s="6" t="s">
        <v>20</v>
      </c>
      <c r="H89" s="392"/>
      <c r="I89" s="392"/>
      <c r="J89" s="392"/>
      <c r="K89" s="392"/>
      <c r="L89" s="392"/>
      <c r="M89" s="392"/>
      <c r="N89" s="392"/>
      <c r="O89" s="392"/>
      <c r="P89" s="392"/>
    </row>
    <row r="90" spans="1:16" s="11" customFormat="1" x14ac:dyDescent="0.2">
      <c r="A90" s="6" t="s">
        <v>452</v>
      </c>
      <c r="B90" s="6" t="s">
        <v>55</v>
      </c>
      <c r="F90" s="6" t="s">
        <v>308</v>
      </c>
      <c r="G90" s="6" t="s">
        <v>21</v>
      </c>
      <c r="H90" s="392"/>
      <c r="I90" s="392"/>
      <c r="J90" s="392"/>
      <c r="K90" s="392"/>
      <c r="L90" s="392"/>
      <c r="M90" s="392"/>
      <c r="N90" s="392"/>
      <c r="O90" s="392"/>
      <c r="P90" s="392"/>
    </row>
    <row r="91" spans="1:16" s="11" customFormat="1" x14ac:dyDescent="0.2">
      <c r="A91" s="6" t="s">
        <v>453</v>
      </c>
      <c r="B91" s="6" t="s">
        <v>56</v>
      </c>
      <c r="F91" s="6" t="s">
        <v>309</v>
      </c>
      <c r="G91" s="6" t="s">
        <v>22</v>
      </c>
      <c r="H91" s="392"/>
      <c r="I91" s="392"/>
      <c r="J91" s="392"/>
      <c r="K91" s="392"/>
      <c r="L91" s="392"/>
      <c r="M91" s="392"/>
      <c r="N91" s="392"/>
      <c r="O91" s="392"/>
      <c r="P91" s="392"/>
    </row>
    <row r="92" spans="1:16" s="11" customFormat="1" x14ac:dyDescent="0.2">
      <c r="A92" s="6" t="s">
        <v>454</v>
      </c>
      <c r="B92" s="6" t="s">
        <v>275</v>
      </c>
      <c r="F92" s="6" t="s">
        <v>316</v>
      </c>
      <c r="G92" s="6" t="s">
        <v>544</v>
      </c>
      <c r="H92" s="392"/>
      <c r="I92" s="392"/>
      <c r="J92" s="392"/>
      <c r="K92" s="392"/>
      <c r="L92" s="392"/>
      <c r="M92" s="392"/>
      <c r="N92" s="392"/>
      <c r="O92" s="392"/>
      <c r="P92" s="392"/>
    </row>
    <row r="93" spans="1:16" s="11" customFormat="1" x14ac:dyDescent="0.2">
      <c r="A93" s="6" t="s">
        <v>455</v>
      </c>
      <c r="B93" s="6" t="s">
        <v>57</v>
      </c>
      <c r="F93" s="6" t="s">
        <v>317</v>
      </c>
      <c r="G93" s="6" t="s">
        <v>10</v>
      </c>
      <c r="H93" s="392"/>
      <c r="I93" s="392"/>
      <c r="J93" s="392"/>
      <c r="K93" s="392"/>
      <c r="L93" s="392"/>
      <c r="M93" s="392"/>
      <c r="N93" s="392"/>
      <c r="O93" s="392"/>
      <c r="P93" s="392"/>
    </row>
    <row r="94" spans="1:16" s="11" customFormat="1" x14ac:dyDescent="0.2">
      <c r="A94" s="6" t="s">
        <v>456</v>
      </c>
      <c r="B94" s="6" t="s">
        <v>58</v>
      </c>
      <c r="F94" s="6" t="s">
        <v>318</v>
      </c>
      <c r="G94" s="6" t="s">
        <v>12</v>
      </c>
      <c r="H94" s="392"/>
      <c r="I94" s="392"/>
      <c r="J94" s="392"/>
      <c r="K94" s="392"/>
      <c r="L94" s="392"/>
      <c r="M94" s="392"/>
      <c r="N94" s="392"/>
      <c r="O94" s="392"/>
      <c r="P94" s="392"/>
    </row>
    <row r="95" spans="1:16" s="11" customFormat="1" x14ac:dyDescent="0.2">
      <c r="A95" s="6" t="s">
        <v>457</v>
      </c>
      <c r="B95" s="6" t="s">
        <v>59</v>
      </c>
      <c r="F95" s="6" t="s">
        <v>319</v>
      </c>
      <c r="G95" s="6" t="s">
        <v>11</v>
      </c>
      <c r="H95" s="392"/>
      <c r="I95" s="392"/>
      <c r="J95" s="392"/>
      <c r="K95" s="392"/>
      <c r="L95" s="392"/>
      <c r="M95" s="392"/>
      <c r="N95" s="392"/>
      <c r="O95" s="392"/>
      <c r="P95" s="392"/>
    </row>
    <row r="96" spans="1:16" s="11" customFormat="1" x14ac:dyDescent="0.2">
      <c r="A96" s="6" t="s">
        <v>458</v>
      </c>
      <c r="B96" s="6" t="s">
        <v>60</v>
      </c>
      <c r="F96" s="6" t="s">
        <v>320</v>
      </c>
      <c r="G96" s="6" t="s">
        <v>3</v>
      </c>
      <c r="H96" s="392"/>
      <c r="I96" s="392"/>
      <c r="J96" s="392"/>
      <c r="K96" s="392"/>
      <c r="L96" s="392"/>
      <c r="M96" s="392"/>
      <c r="N96" s="392"/>
      <c r="O96" s="392"/>
      <c r="P96" s="392"/>
    </row>
    <row r="97" spans="1:16" s="11" customFormat="1" x14ac:dyDescent="0.2">
      <c r="A97" s="6" t="s">
        <v>459</v>
      </c>
      <c r="B97" s="6" t="s">
        <v>61</v>
      </c>
      <c r="F97" s="6" t="s">
        <v>390</v>
      </c>
      <c r="G97" s="6" t="s">
        <v>15</v>
      </c>
      <c r="H97" s="392"/>
      <c r="I97" s="392"/>
      <c r="J97" s="392"/>
      <c r="K97" s="392"/>
      <c r="L97" s="392"/>
      <c r="M97" s="392"/>
      <c r="N97" s="392"/>
      <c r="O97" s="392"/>
      <c r="P97" s="392"/>
    </row>
    <row r="98" spans="1:16" s="11" customFormat="1" x14ac:dyDescent="0.2">
      <c r="A98" s="6" t="s">
        <v>460</v>
      </c>
      <c r="B98" s="6" t="s">
        <v>62</v>
      </c>
      <c r="F98" s="352" t="s">
        <v>566</v>
      </c>
      <c r="G98" s="6" t="s">
        <v>13</v>
      </c>
      <c r="H98" s="392"/>
      <c r="I98" s="392"/>
      <c r="J98" s="392"/>
      <c r="K98" s="392"/>
      <c r="L98" s="392"/>
      <c r="M98" s="392"/>
      <c r="N98" s="392"/>
      <c r="O98" s="392"/>
      <c r="P98" s="392"/>
    </row>
    <row r="99" spans="1:16" s="11" customFormat="1" x14ac:dyDescent="0.2">
      <c r="A99" s="6" t="s">
        <v>461</v>
      </c>
      <c r="B99" s="6" t="s">
        <v>63</v>
      </c>
      <c r="F99" s="6" t="s">
        <v>321</v>
      </c>
      <c r="G99" s="6" t="s">
        <v>14</v>
      </c>
      <c r="H99" s="392"/>
      <c r="I99" s="392"/>
      <c r="J99" s="392"/>
      <c r="K99" s="392"/>
      <c r="L99" s="392"/>
      <c r="M99" s="392"/>
      <c r="N99" s="392"/>
      <c r="O99" s="392"/>
      <c r="P99" s="392"/>
    </row>
    <row r="100" spans="1:16" s="11" customFormat="1" x14ac:dyDescent="0.2">
      <c r="A100" s="6" t="s">
        <v>462</v>
      </c>
      <c r="B100" s="6" t="s">
        <v>64</v>
      </c>
      <c r="F100" s="6" t="s">
        <v>567</v>
      </c>
      <c r="G100" s="352" t="s">
        <v>545</v>
      </c>
      <c r="H100" s="392"/>
      <c r="I100" s="392"/>
      <c r="J100" s="392"/>
      <c r="K100" s="392"/>
      <c r="L100" s="392"/>
      <c r="M100" s="392"/>
      <c r="N100" s="392"/>
      <c r="O100" s="392"/>
      <c r="P100" s="392"/>
    </row>
    <row r="101" spans="1:16" s="11" customFormat="1" x14ac:dyDescent="0.2">
      <c r="A101" s="6" t="s">
        <v>463</v>
      </c>
      <c r="B101" s="6" t="s">
        <v>65</v>
      </c>
      <c r="F101" s="6" t="s">
        <v>322</v>
      </c>
      <c r="G101" s="392"/>
      <c r="H101" s="392"/>
      <c r="I101" s="392"/>
      <c r="J101" s="392"/>
      <c r="K101" s="392"/>
      <c r="L101" s="392"/>
      <c r="M101" s="392"/>
      <c r="N101" s="392"/>
      <c r="O101" s="392"/>
      <c r="P101" s="392"/>
    </row>
    <row r="102" spans="1:16" s="11" customFormat="1" x14ac:dyDescent="0.2">
      <c r="A102" s="6" t="s">
        <v>464</v>
      </c>
      <c r="B102" s="6" t="s">
        <v>66</v>
      </c>
      <c r="F102" s="6" t="s">
        <v>323</v>
      </c>
      <c r="G102" s="392"/>
      <c r="H102" s="392"/>
      <c r="I102" s="392"/>
      <c r="J102" s="392"/>
      <c r="K102" s="392"/>
      <c r="L102" s="392"/>
      <c r="M102" s="392"/>
      <c r="N102" s="392"/>
      <c r="O102" s="392"/>
      <c r="P102" s="392"/>
    </row>
    <row r="103" spans="1:16" s="11" customFormat="1" x14ac:dyDescent="0.2">
      <c r="A103" s="6" t="s">
        <v>465</v>
      </c>
      <c r="B103" s="6" t="s">
        <v>67</v>
      </c>
      <c r="F103" s="6" t="s">
        <v>324</v>
      </c>
      <c r="G103" s="392"/>
      <c r="H103" s="392"/>
      <c r="I103" s="392"/>
      <c r="J103" s="392"/>
      <c r="K103" s="392"/>
      <c r="L103" s="392"/>
      <c r="M103" s="392"/>
      <c r="N103" s="392"/>
      <c r="O103" s="392"/>
      <c r="P103" s="392"/>
    </row>
    <row r="104" spans="1:16" s="11" customFormat="1" x14ac:dyDescent="0.2">
      <c r="A104" s="6" t="s">
        <v>466</v>
      </c>
      <c r="B104" s="6" t="s">
        <v>68</v>
      </c>
      <c r="F104" s="6" t="s">
        <v>325</v>
      </c>
      <c r="G104" s="392"/>
      <c r="H104" s="392"/>
      <c r="I104" s="392"/>
      <c r="J104" s="392"/>
      <c r="K104" s="392"/>
      <c r="L104" s="392"/>
      <c r="M104" s="392"/>
      <c r="N104" s="392"/>
      <c r="O104" s="392"/>
      <c r="P104" s="392"/>
    </row>
    <row r="105" spans="1:16" s="11" customFormat="1" x14ac:dyDescent="0.2">
      <c r="A105" s="6" t="s">
        <v>467</v>
      </c>
      <c r="B105" s="6" t="s">
        <v>69</v>
      </c>
      <c r="F105" s="6" t="s">
        <v>326</v>
      </c>
      <c r="G105" s="392"/>
      <c r="H105" s="392"/>
      <c r="I105" s="392"/>
      <c r="J105" s="392"/>
      <c r="K105" s="392"/>
      <c r="L105" s="392"/>
      <c r="M105" s="392"/>
      <c r="N105" s="392"/>
      <c r="O105" s="392"/>
      <c r="P105" s="392"/>
    </row>
    <row r="106" spans="1:16" s="11" customFormat="1" x14ac:dyDescent="0.2">
      <c r="A106" s="6" t="s">
        <v>468</v>
      </c>
      <c r="B106" s="6" t="s">
        <v>70</v>
      </c>
      <c r="F106" s="6" t="s">
        <v>327</v>
      </c>
      <c r="G106" s="392"/>
      <c r="H106" s="392"/>
      <c r="I106" s="392"/>
      <c r="J106" s="392"/>
      <c r="K106" s="392"/>
      <c r="L106" s="392"/>
      <c r="M106" s="392"/>
      <c r="N106" s="392"/>
      <c r="O106" s="392"/>
      <c r="P106" s="392"/>
    </row>
    <row r="107" spans="1:16" s="11" customFormat="1" x14ac:dyDescent="0.2">
      <c r="A107" s="6" t="s">
        <v>469</v>
      </c>
      <c r="B107" s="6" t="s">
        <v>71</v>
      </c>
      <c r="F107" s="6" t="s">
        <v>346</v>
      </c>
      <c r="G107" s="392"/>
      <c r="H107" s="392"/>
      <c r="I107" s="392"/>
      <c r="J107" s="392"/>
      <c r="K107" s="392"/>
      <c r="L107" s="392"/>
      <c r="M107" s="392"/>
      <c r="N107" s="392"/>
      <c r="O107" s="392"/>
      <c r="P107" s="392"/>
    </row>
    <row r="108" spans="1:16" s="11" customFormat="1" x14ac:dyDescent="0.2">
      <c r="A108" s="6" t="s">
        <v>470</v>
      </c>
      <c r="B108" s="6" t="s">
        <v>72</v>
      </c>
      <c r="F108" s="6" t="s">
        <v>347</v>
      </c>
      <c r="G108" s="392"/>
      <c r="H108" s="392"/>
      <c r="I108" s="392"/>
      <c r="J108" s="392"/>
      <c r="K108" s="392"/>
      <c r="L108" s="392"/>
      <c r="M108" s="392"/>
      <c r="N108" s="392"/>
      <c r="O108" s="392"/>
      <c r="P108" s="392"/>
    </row>
    <row r="109" spans="1:16" s="11" customFormat="1" x14ac:dyDescent="0.2">
      <c r="A109" s="6" t="s">
        <v>471</v>
      </c>
      <c r="B109" s="6" t="s">
        <v>73</v>
      </c>
      <c r="F109" s="352" t="s">
        <v>568</v>
      </c>
      <c r="G109" s="392"/>
      <c r="H109" s="392"/>
      <c r="I109" s="392"/>
      <c r="J109" s="392"/>
      <c r="K109" s="392"/>
      <c r="L109" s="392"/>
      <c r="M109" s="392"/>
      <c r="N109" s="392"/>
      <c r="O109" s="392"/>
      <c r="P109" s="392"/>
    </row>
    <row r="110" spans="1:16" s="11" customFormat="1" x14ac:dyDescent="0.2">
      <c r="A110" s="6" t="s">
        <v>472</v>
      </c>
      <c r="B110" s="6" t="s">
        <v>74</v>
      </c>
      <c r="F110" s="352" t="s">
        <v>569</v>
      </c>
      <c r="G110" s="392"/>
      <c r="H110" s="392"/>
      <c r="I110" s="392"/>
      <c r="J110" s="392"/>
      <c r="K110" s="392"/>
      <c r="L110" s="392"/>
      <c r="M110" s="392"/>
      <c r="N110" s="392"/>
      <c r="O110" s="392"/>
      <c r="P110" s="392"/>
    </row>
    <row r="111" spans="1:16" s="11" customFormat="1" x14ac:dyDescent="0.2">
      <c r="A111" s="6" t="s">
        <v>473</v>
      </c>
      <c r="B111" s="6" t="s">
        <v>75</v>
      </c>
      <c r="F111" s="6" t="s">
        <v>348</v>
      </c>
      <c r="G111" s="392"/>
      <c r="H111" s="392"/>
      <c r="I111" s="392"/>
      <c r="J111" s="392"/>
      <c r="K111" s="392"/>
      <c r="L111" s="392"/>
      <c r="M111" s="392"/>
      <c r="N111" s="392"/>
      <c r="O111" s="392"/>
      <c r="P111" s="392"/>
    </row>
    <row r="112" spans="1:16" s="11" customFormat="1" x14ac:dyDescent="0.2">
      <c r="A112" s="6" t="s">
        <v>474</v>
      </c>
      <c r="B112" s="6" t="s">
        <v>76</v>
      </c>
      <c r="F112" s="6" t="s">
        <v>395</v>
      </c>
      <c r="G112" s="392"/>
      <c r="H112" s="392"/>
      <c r="I112" s="392"/>
      <c r="J112" s="392"/>
      <c r="K112" s="392"/>
      <c r="L112" s="392"/>
      <c r="M112" s="392"/>
      <c r="N112" s="392"/>
      <c r="O112" s="392"/>
      <c r="P112" s="392"/>
    </row>
    <row r="113" spans="1:16" s="11" customFormat="1" x14ac:dyDescent="0.2">
      <c r="A113" s="6" t="s">
        <v>475</v>
      </c>
      <c r="B113" s="6" t="s">
        <v>77</v>
      </c>
      <c r="F113" s="6" t="s">
        <v>349</v>
      </c>
      <c r="G113" s="392"/>
      <c r="H113" s="392"/>
      <c r="I113" s="392"/>
      <c r="J113" s="392"/>
      <c r="K113" s="392"/>
      <c r="L113" s="392"/>
      <c r="M113" s="392"/>
      <c r="N113" s="392"/>
      <c r="O113" s="392"/>
      <c r="P113" s="392"/>
    </row>
    <row r="114" spans="1:16" s="11" customFormat="1" x14ac:dyDescent="0.2">
      <c r="A114" s="6" t="s">
        <v>476</v>
      </c>
      <c r="B114" s="6" t="s">
        <v>78</v>
      </c>
      <c r="F114" s="6" t="s">
        <v>391</v>
      </c>
      <c r="G114" s="392"/>
      <c r="H114" s="392"/>
      <c r="I114" s="392"/>
      <c r="J114" s="392"/>
      <c r="K114" s="392"/>
      <c r="L114" s="392"/>
      <c r="M114" s="392"/>
      <c r="N114" s="392"/>
      <c r="O114" s="392"/>
      <c r="P114" s="392"/>
    </row>
    <row r="115" spans="1:16" s="11" customFormat="1" x14ac:dyDescent="0.2">
      <c r="A115" s="6" t="s">
        <v>477</v>
      </c>
      <c r="B115" s="6" t="s">
        <v>79</v>
      </c>
      <c r="F115" s="6" t="s">
        <v>350</v>
      </c>
      <c r="G115" s="392"/>
      <c r="H115" s="392"/>
      <c r="I115" s="392"/>
      <c r="J115" s="392"/>
      <c r="K115" s="392"/>
      <c r="L115" s="392"/>
      <c r="M115" s="392"/>
      <c r="N115" s="392"/>
      <c r="O115" s="392"/>
      <c r="P115" s="392"/>
    </row>
    <row r="116" spans="1:16" s="11" customFormat="1" x14ac:dyDescent="0.2">
      <c r="A116" s="6" t="s">
        <v>478</v>
      </c>
      <c r="B116" s="6" t="s">
        <v>80</v>
      </c>
      <c r="F116" s="6" t="s">
        <v>311</v>
      </c>
      <c r="G116" s="392"/>
      <c r="H116" s="392"/>
      <c r="I116" s="392"/>
      <c r="J116" s="392"/>
      <c r="K116" s="392"/>
      <c r="L116" s="392"/>
      <c r="M116" s="392"/>
      <c r="N116" s="392"/>
      <c r="O116" s="392"/>
      <c r="P116" s="392"/>
    </row>
    <row r="117" spans="1:16" s="11" customFormat="1" x14ac:dyDescent="0.2">
      <c r="A117" s="6" t="s">
        <v>479</v>
      </c>
      <c r="B117" s="6" t="s">
        <v>81</v>
      </c>
      <c r="F117" s="6" t="s">
        <v>312</v>
      </c>
      <c r="G117" s="392"/>
      <c r="H117" s="392"/>
      <c r="I117" s="392"/>
      <c r="J117" s="392"/>
      <c r="K117" s="392"/>
      <c r="L117" s="392"/>
      <c r="M117" s="392"/>
      <c r="N117" s="392"/>
      <c r="O117" s="392"/>
      <c r="P117" s="392"/>
    </row>
    <row r="118" spans="1:16" s="11" customFormat="1" x14ac:dyDescent="0.2">
      <c r="A118" s="6" t="s">
        <v>480</v>
      </c>
      <c r="B118" s="6" t="s">
        <v>82</v>
      </c>
      <c r="F118" s="6" t="s">
        <v>351</v>
      </c>
      <c r="G118" s="392"/>
      <c r="H118" s="392"/>
      <c r="I118" s="392"/>
      <c r="J118" s="392"/>
      <c r="K118" s="392"/>
      <c r="L118" s="392"/>
      <c r="M118" s="392"/>
      <c r="N118" s="392"/>
      <c r="O118" s="392"/>
      <c r="P118" s="392"/>
    </row>
    <row r="119" spans="1:16" s="11" customFormat="1" x14ac:dyDescent="0.2">
      <c r="A119" s="6" t="s">
        <v>481</v>
      </c>
      <c r="B119" s="6" t="s">
        <v>83</v>
      </c>
      <c r="F119" s="6" t="s">
        <v>352</v>
      </c>
      <c r="G119" s="392"/>
      <c r="H119" s="392"/>
      <c r="I119" s="392"/>
      <c r="J119" s="392"/>
      <c r="K119" s="392"/>
      <c r="L119" s="392"/>
      <c r="M119" s="392"/>
      <c r="N119" s="392"/>
      <c r="O119" s="392"/>
      <c r="P119" s="392"/>
    </row>
    <row r="120" spans="1:16" s="11" customFormat="1" x14ac:dyDescent="0.2">
      <c r="A120" s="6" t="s">
        <v>482</v>
      </c>
      <c r="B120" s="6" t="s">
        <v>84</v>
      </c>
      <c r="F120" s="6" t="s">
        <v>353</v>
      </c>
      <c r="G120" s="392"/>
      <c r="H120" s="392"/>
      <c r="I120" s="392"/>
      <c r="J120" s="392"/>
      <c r="K120" s="392"/>
      <c r="L120" s="392"/>
      <c r="M120" s="392"/>
      <c r="N120" s="392"/>
      <c r="O120" s="392"/>
      <c r="P120" s="392"/>
    </row>
    <row r="121" spans="1:16" s="11" customFormat="1" x14ac:dyDescent="0.2">
      <c r="A121" s="6" t="s">
        <v>483</v>
      </c>
      <c r="B121" s="6" t="s">
        <v>85</v>
      </c>
      <c r="F121" s="6" t="s">
        <v>354</v>
      </c>
      <c r="G121" s="392"/>
      <c r="H121" s="392"/>
      <c r="I121" s="392"/>
      <c r="J121" s="392"/>
      <c r="K121" s="392"/>
      <c r="L121" s="392"/>
      <c r="M121" s="392"/>
      <c r="N121" s="392"/>
      <c r="O121" s="392"/>
      <c r="P121" s="392"/>
    </row>
    <row r="122" spans="1:16" s="11" customFormat="1" x14ac:dyDescent="0.2">
      <c r="A122" s="6" t="s">
        <v>484</v>
      </c>
      <c r="B122" s="6" t="s">
        <v>86</v>
      </c>
      <c r="F122" s="6" t="s">
        <v>355</v>
      </c>
      <c r="G122" s="392"/>
      <c r="H122" s="392"/>
      <c r="I122" s="392"/>
      <c r="J122" s="392"/>
      <c r="K122" s="392"/>
      <c r="L122" s="392"/>
      <c r="M122" s="392"/>
      <c r="N122" s="392"/>
      <c r="O122" s="392"/>
      <c r="P122" s="392"/>
    </row>
    <row r="123" spans="1:16" s="11" customFormat="1" x14ac:dyDescent="0.2">
      <c r="A123" s="6" t="s">
        <v>485</v>
      </c>
      <c r="B123" s="6" t="s">
        <v>276</v>
      </c>
      <c r="F123" s="6" t="s">
        <v>356</v>
      </c>
      <c r="G123" s="392"/>
      <c r="H123" s="392"/>
      <c r="I123" s="392"/>
      <c r="J123" s="392"/>
      <c r="K123" s="392"/>
      <c r="L123" s="392"/>
      <c r="M123" s="392"/>
      <c r="N123" s="392"/>
      <c r="O123" s="392"/>
      <c r="P123" s="392"/>
    </row>
    <row r="124" spans="1:16" s="11" customFormat="1" x14ac:dyDescent="0.2">
      <c r="A124" s="6" t="s">
        <v>486</v>
      </c>
      <c r="B124" s="6" t="s">
        <v>277</v>
      </c>
      <c r="F124" s="6" t="s">
        <v>357</v>
      </c>
      <c r="G124" s="392"/>
      <c r="H124" s="392"/>
      <c r="I124" s="392"/>
      <c r="J124" s="392"/>
      <c r="K124" s="392"/>
      <c r="L124" s="392"/>
      <c r="M124" s="392"/>
      <c r="N124" s="392"/>
      <c r="O124" s="392"/>
      <c r="P124" s="392"/>
    </row>
    <row r="125" spans="1:16" s="11" customFormat="1" x14ac:dyDescent="0.2">
      <c r="A125" s="6" t="s">
        <v>487</v>
      </c>
      <c r="B125" s="6" t="s">
        <v>278</v>
      </c>
      <c r="F125" s="6" t="s">
        <v>392</v>
      </c>
      <c r="G125" s="392"/>
      <c r="H125" s="392"/>
      <c r="I125" s="392"/>
      <c r="J125" s="392"/>
      <c r="K125" s="392"/>
      <c r="L125" s="392"/>
      <c r="M125" s="392"/>
      <c r="N125" s="392"/>
      <c r="O125" s="392"/>
      <c r="P125" s="392"/>
    </row>
    <row r="126" spans="1:16" s="11" customFormat="1" x14ac:dyDescent="0.2">
      <c r="A126" s="6" t="s">
        <v>488</v>
      </c>
      <c r="B126" s="6" t="s">
        <v>87</v>
      </c>
      <c r="F126" s="6" t="s">
        <v>358</v>
      </c>
      <c r="G126" s="392"/>
      <c r="H126" s="392"/>
      <c r="I126" s="392"/>
      <c r="J126" s="392"/>
      <c r="K126" s="392"/>
      <c r="L126" s="392"/>
      <c r="M126" s="392"/>
      <c r="N126" s="392"/>
      <c r="O126" s="392"/>
      <c r="P126" s="392"/>
    </row>
    <row r="127" spans="1:16" s="11" customFormat="1" x14ac:dyDescent="0.2">
      <c r="A127" s="6" t="s">
        <v>489</v>
      </c>
      <c r="B127" s="6" t="s">
        <v>88</v>
      </c>
      <c r="F127" s="6" t="s">
        <v>393</v>
      </c>
      <c r="G127" s="392"/>
      <c r="H127" s="392"/>
      <c r="I127" s="392"/>
      <c r="J127" s="392"/>
      <c r="K127" s="392"/>
      <c r="L127" s="392"/>
      <c r="M127" s="392"/>
      <c r="N127" s="392"/>
      <c r="O127" s="392"/>
      <c r="P127" s="392"/>
    </row>
    <row r="128" spans="1:16" s="11" customFormat="1" x14ac:dyDescent="0.2">
      <c r="A128" s="6" t="s">
        <v>490</v>
      </c>
      <c r="B128" s="6" t="s">
        <v>89</v>
      </c>
      <c r="F128" s="6" t="s">
        <v>359</v>
      </c>
      <c r="G128" s="392"/>
      <c r="H128" s="392"/>
      <c r="I128" s="392"/>
      <c r="J128" s="392"/>
      <c r="K128" s="392"/>
      <c r="L128" s="392"/>
      <c r="M128" s="392"/>
      <c r="N128" s="392"/>
      <c r="O128" s="392"/>
      <c r="P128" s="392"/>
    </row>
    <row r="129" spans="1:16" s="11" customFormat="1" x14ac:dyDescent="0.2">
      <c r="A129" s="6" t="s">
        <v>491</v>
      </c>
      <c r="B129" s="6" t="s">
        <v>90</v>
      </c>
      <c r="F129" s="6" t="s">
        <v>360</v>
      </c>
      <c r="G129" s="392"/>
      <c r="H129" s="392"/>
      <c r="I129" s="392"/>
      <c r="J129" s="392"/>
      <c r="K129" s="392"/>
      <c r="L129" s="392"/>
      <c r="M129" s="392"/>
      <c r="N129" s="392"/>
      <c r="O129" s="392"/>
      <c r="P129" s="392"/>
    </row>
    <row r="130" spans="1:16" s="11" customFormat="1" x14ac:dyDescent="0.2">
      <c r="A130" s="6" t="s">
        <v>492</v>
      </c>
      <c r="B130" s="6" t="s">
        <v>91</v>
      </c>
      <c r="F130" s="6" t="s">
        <v>361</v>
      </c>
      <c r="G130" s="392"/>
      <c r="H130" s="392"/>
      <c r="I130" s="392"/>
      <c r="J130" s="392"/>
      <c r="K130" s="392"/>
      <c r="L130" s="392"/>
      <c r="M130" s="392"/>
      <c r="N130" s="392"/>
      <c r="O130" s="392"/>
      <c r="P130" s="392"/>
    </row>
    <row r="131" spans="1:16" s="11" customFormat="1" x14ac:dyDescent="0.2">
      <c r="A131" s="6" t="s">
        <v>493</v>
      </c>
      <c r="B131" s="6" t="s">
        <v>92</v>
      </c>
      <c r="F131" s="6" t="s">
        <v>362</v>
      </c>
      <c r="G131" s="392"/>
      <c r="H131" s="392"/>
      <c r="I131" s="392"/>
      <c r="J131" s="392"/>
      <c r="K131" s="392"/>
      <c r="L131" s="392"/>
      <c r="M131" s="392"/>
      <c r="N131" s="392"/>
      <c r="O131" s="392"/>
      <c r="P131" s="392"/>
    </row>
    <row r="132" spans="1:16" s="11" customFormat="1" x14ac:dyDescent="0.2">
      <c r="A132" s="6" t="s">
        <v>494</v>
      </c>
      <c r="B132" s="6" t="s">
        <v>93</v>
      </c>
      <c r="F132" s="6" t="s">
        <v>363</v>
      </c>
      <c r="G132" s="392"/>
      <c r="H132" s="392"/>
      <c r="I132" s="392"/>
      <c r="J132" s="392"/>
      <c r="K132" s="392"/>
      <c r="L132" s="392"/>
      <c r="M132" s="392"/>
      <c r="N132" s="392"/>
      <c r="O132" s="392"/>
      <c r="P132" s="392"/>
    </row>
    <row r="133" spans="1:16" s="11" customFormat="1" x14ac:dyDescent="0.2">
      <c r="A133" s="6" t="s">
        <v>495</v>
      </c>
      <c r="B133" s="6" t="s">
        <v>94</v>
      </c>
      <c r="F133" s="6" t="s">
        <v>364</v>
      </c>
      <c r="G133" s="392"/>
      <c r="H133" s="392"/>
      <c r="I133" s="392"/>
      <c r="J133" s="392"/>
      <c r="K133" s="392"/>
      <c r="L133" s="392"/>
      <c r="M133" s="392"/>
      <c r="N133" s="392"/>
      <c r="O133" s="392"/>
      <c r="P133" s="392"/>
    </row>
    <row r="134" spans="1:16" s="11" customFormat="1" x14ac:dyDescent="0.2">
      <c r="A134" s="6" t="s">
        <v>496</v>
      </c>
      <c r="B134" s="6" t="s">
        <v>95</v>
      </c>
      <c r="F134" s="6" t="s">
        <v>365</v>
      </c>
      <c r="G134" s="392"/>
      <c r="H134" s="392"/>
      <c r="I134" s="392"/>
      <c r="J134" s="392"/>
      <c r="K134" s="392"/>
      <c r="L134" s="392"/>
      <c r="M134" s="392"/>
      <c r="N134" s="392"/>
      <c r="O134" s="392"/>
      <c r="P134" s="392"/>
    </row>
    <row r="135" spans="1:16" s="11" customFormat="1" x14ac:dyDescent="0.2">
      <c r="A135" s="6" t="s">
        <v>497</v>
      </c>
      <c r="B135" s="6" t="s">
        <v>96</v>
      </c>
      <c r="F135" s="6" t="s">
        <v>366</v>
      </c>
      <c r="G135" s="392"/>
      <c r="H135" s="392"/>
      <c r="I135" s="392"/>
      <c r="J135" s="392"/>
      <c r="K135" s="392"/>
      <c r="L135" s="392"/>
      <c r="M135" s="392"/>
      <c r="N135" s="392"/>
      <c r="O135" s="392"/>
      <c r="P135" s="392"/>
    </row>
    <row r="136" spans="1:16" s="11" customFormat="1" x14ac:dyDescent="0.2">
      <c r="A136" s="6" t="s">
        <v>498</v>
      </c>
      <c r="B136" s="6" t="s">
        <v>97</v>
      </c>
      <c r="F136" s="6" t="s">
        <v>367</v>
      </c>
      <c r="G136" s="392"/>
      <c r="H136" s="392"/>
      <c r="I136" s="392"/>
      <c r="J136" s="392"/>
      <c r="K136" s="392"/>
      <c r="L136" s="392"/>
      <c r="M136" s="392"/>
      <c r="N136" s="392"/>
      <c r="O136" s="392"/>
      <c r="P136" s="392"/>
    </row>
    <row r="137" spans="1:16" s="11" customFormat="1" x14ac:dyDescent="0.2">
      <c r="A137" s="6" t="s">
        <v>499</v>
      </c>
      <c r="B137" s="6" t="s">
        <v>98</v>
      </c>
      <c r="F137" s="6" t="s">
        <v>368</v>
      </c>
      <c r="G137" s="392"/>
      <c r="H137" s="392"/>
      <c r="I137" s="392"/>
      <c r="J137" s="392"/>
      <c r="K137" s="392"/>
      <c r="L137" s="392"/>
      <c r="M137" s="392"/>
      <c r="N137" s="392"/>
      <c r="O137" s="392"/>
      <c r="P137" s="392"/>
    </row>
    <row r="138" spans="1:16" s="11" customFormat="1" x14ac:dyDescent="0.2">
      <c r="A138" s="6" t="s">
        <v>500</v>
      </c>
      <c r="B138" s="6" t="s">
        <v>99</v>
      </c>
      <c r="F138" s="6" t="s">
        <v>369</v>
      </c>
      <c r="G138" s="392"/>
      <c r="H138" s="392"/>
      <c r="I138" s="392"/>
      <c r="J138" s="392"/>
      <c r="K138" s="392"/>
      <c r="L138" s="392"/>
      <c r="M138" s="392"/>
      <c r="N138" s="392"/>
      <c r="O138" s="392"/>
      <c r="P138" s="392"/>
    </row>
    <row r="139" spans="1:16" s="11" customFormat="1" x14ac:dyDescent="0.2">
      <c r="A139" s="6" t="s">
        <v>501</v>
      </c>
      <c r="B139" s="6" t="s">
        <v>279</v>
      </c>
      <c r="F139" s="6" t="s">
        <v>370</v>
      </c>
      <c r="G139" s="392"/>
      <c r="H139" s="392"/>
      <c r="I139" s="392"/>
      <c r="J139" s="392"/>
      <c r="K139" s="392"/>
      <c r="L139" s="392"/>
      <c r="M139" s="392"/>
      <c r="N139" s="392"/>
      <c r="O139" s="392"/>
      <c r="P139" s="392"/>
    </row>
    <row r="140" spans="1:16" s="11" customFormat="1" x14ac:dyDescent="0.2">
      <c r="A140" s="6" t="s">
        <v>502</v>
      </c>
      <c r="B140" s="6" t="s">
        <v>280</v>
      </c>
      <c r="F140" s="6" t="s">
        <v>371</v>
      </c>
      <c r="G140" s="392"/>
      <c r="H140" s="392"/>
      <c r="I140" s="392"/>
      <c r="J140" s="392"/>
      <c r="K140" s="392"/>
      <c r="L140" s="392"/>
      <c r="M140" s="392"/>
      <c r="N140" s="392"/>
      <c r="O140" s="392"/>
      <c r="P140" s="392"/>
    </row>
    <row r="141" spans="1:16" s="11" customFormat="1" x14ac:dyDescent="0.2">
      <c r="A141" s="6" t="s">
        <v>503</v>
      </c>
      <c r="B141" s="6" t="s">
        <v>281</v>
      </c>
      <c r="F141" s="6" t="s">
        <v>394</v>
      </c>
      <c r="G141" s="392"/>
      <c r="H141" s="392"/>
      <c r="I141" s="392"/>
      <c r="J141" s="392"/>
      <c r="K141" s="392"/>
      <c r="L141" s="392"/>
      <c r="M141" s="392"/>
      <c r="N141" s="392"/>
      <c r="O141" s="392"/>
      <c r="P141" s="392"/>
    </row>
    <row r="142" spans="1:16" s="11" customFormat="1" x14ac:dyDescent="0.2">
      <c r="A142" s="6" t="s">
        <v>504</v>
      </c>
      <c r="B142" s="6" t="s">
        <v>100</v>
      </c>
      <c r="F142" s="6" t="s">
        <v>372</v>
      </c>
      <c r="G142" s="392"/>
      <c r="H142" s="392"/>
      <c r="I142" s="392"/>
      <c r="J142" s="392"/>
      <c r="K142" s="392"/>
      <c r="L142" s="392"/>
      <c r="M142" s="392"/>
      <c r="N142" s="392"/>
      <c r="O142" s="392"/>
      <c r="P142" s="392"/>
    </row>
    <row r="143" spans="1:16" s="11" customFormat="1" x14ac:dyDescent="0.2">
      <c r="A143" s="6" t="s">
        <v>505</v>
      </c>
      <c r="B143" s="6" t="s">
        <v>101</v>
      </c>
      <c r="F143" s="6" t="s">
        <v>373</v>
      </c>
      <c r="G143" s="392"/>
      <c r="H143" s="392"/>
      <c r="I143" s="392"/>
      <c r="J143" s="392"/>
      <c r="K143" s="392"/>
      <c r="L143" s="392"/>
      <c r="M143" s="392"/>
      <c r="N143" s="392"/>
      <c r="O143" s="392"/>
      <c r="P143" s="392"/>
    </row>
    <row r="144" spans="1:16" s="11" customFormat="1" x14ac:dyDescent="0.2">
      <c r="A144" s="6" t="s">
        <v>506</v>
      </c>
      <c r="B144" s="6" t="s">
        <v>282</v>
      </c>
      <c r="F144" s="6" t="s">
        <v>374</v>
      </c>
      <c r="G144" s="392"/>
      <c r="H144" s="392"/>
      <c r="I144" s="392"/>
      <c r="J144" s="392"/>
      <c r="K144" s="392"/>
      <c r="L144" s="392"/>
      <c r="M144" s="392"/>
      <c r="N144" s="392"/>
      <c r="O144" s="392"/>
      <c r="P144" s="392"/>
    </row>
    <row r="145" spans="1:16" s="11" customFormat="1" x14ac:dyDescent="0.2">
      <c r="A145" s="6" t="s">
        <v>507</v>
      </c>
      <c r="B145" s="6" t="s">
        <v>102</v>
      </c>
      <c r="F145" s="6" t="s">
        <v>375</v>
      </c>
      <c r="G145" s="392"/>
      <c r="H145" s="392"/>
      <c r="I145" s="392"/>
      <c r="J145" s="392"/>
      <c r="K145" s="392"/>
      <c r="L145" s="392"/>
      <c r="M145" s="392"/>
      <c r="N145" s="392"/>
      <c r="O145" s="392"/>
      <c r="P145" s="392"/>
    </row>
    <row r="146" spans="1:16" s="11" customFormat="1" x14ac:dyDescent="0.2">
      <c r="A146" s="6" t="s">
        <v>508</v>
      </c>
      <c r="B146" s="6" t="s">
        <v>103</v>
      </c>
      <c r="F146" s="6" t="s">
        <v>376</v>
      </c>
      <c r="G146" s="392"/>
      <c r="H146" s="392"/>
      <c r="I146" s="392"/>
      <c r="J146" s="392"/>
      <c r="K146" s="392"/>
      <c r="L146" s="392"/>
      <c r="M146" s="392"/>
      <c r="N146" s="392"/>
      <c r="O146" s="392"/>
      <c r="P146" s="392"/>
    </row>
    <row r="147" spans="1:16" s="11" customFormat="1" x14ac:dyDescent="0.2">
      <c r="A147" s="6" t="s">
        <v>509</v>
      </c>
      <c r="B147" s="6" t="s">
        <v>104</v>
      </c>
      <c r="F147" s="6" t="s">
        <v>377</v>
      </c>
      <c r="G147" s="392"/>
      <c r="H147" s="392"/>
      <c r="I147" s="392"/>
      <c r="J147" s="392"/>
      <c r="K147" s="392"/>
      <c r="L147" s="392"/>
      <c r="M147" s="392"/>
      <c r="N147" s="392"/>
      <c r="O147" s="392"/>
      <c r="P147" s="392"/>
    </row>
    <row r="148" spans="1:16" s="11" customFormat="1" x14ac:dyDescent="0.2">
      <c r="A148" s="6" t="s">
        <v>510</v>
      </c>
      <c r="B148" s="6" t="s">
        <v>105</v>
      </c>
      <c r="F148" s="6" t="s">
        <v>378</v>
      </c>
      <c r="G148" s="392"/>
      <c r="H148" s="392"/>
      <c r="I148" s="392"/>
      <c r="J148" s="392"/>
      <c r="K148" s="392"/>
      <c r="L148" s="392"/>
      <c r="M148" s="392"/>
      <c r="N148" s="392"/>
      <c r="O148" s="392"/>
      <c r="P148" s="392"/>
    </row>
    <row r="149" spans="1:16" s="11" customFormat="1" x14ac:dyDescent="0.2">
      <c r="A149" s="6" t="s">
        <v>511</v>
      </c>
      <c r="B149" s="6" t="s">
        <v>106</v>
      </c>
      <c r="F149" s="6" t="s">
        <v>379</v>
      </c>
      <c r="G149" s="392"/>
      <c r="H149" s="392"/>
      <c r="I149" s="392"/>
      <c r="J149" s="392"/>
      <c r="K149" s="392"/>
      <c r="L149" s="392"/>
      <c r="M149" s="392"/>
      <c r="N149" s="392"/>
      <c r="O149" s="392"/>
      <c r="P149" s="392"/>
    </row>
    <row r="150" spans="1:16" s="11" customFormat="1" x14ac:dyDescent="0.2">
      <c r="A150" s="6" t="s">
        <v>512</v>
      </c>
      <c r="B150" s="6" t="s">
        <v>107</v>
      </c>
      <c r="F150" s="6" t="s">
        <v>380</v>
      </c>
      <c r="G150" s="392"/>
      <c r="H150" s="392"/>
      <c r="I150" s="392"/>
      <c r="J150" s="392"/>
      <c r="K150" s="392"/>
      <c r="L150" s="392"/>
      <c r="M150" s="392"/>
      <c r="N150" s="392"/>
      <c r="O150" s="392"/>
      <c r="P150" s="392"/>
    </row>
    <row r="151" spans="1:16" s="11" customFormat="1" x14ac:dyDescent="0.2">
      <c r="A151" s="6" t="s">
        <v>513</v>
      </c>
      <c r="B151" s="6" t="s">
        <v>108</v>
      </c>
      <c r="F151" s="6" t="s">
        <v>381</v>
      </c>
      <c r="G151" s="392"/>
      <c r="H151" s="392"/>
      <c r="I151" s="392"/>
      <c r="J151" s="392"/>
      <c r="K151" s="392"/>
      <c r="L151" s="392"/>
      <c r="M151" s="392"/>
      <c r="N151" s="392"/>
      <c r="O151" s="392"/>
      <c r="P151" s="392"/>
    </row>
    <row r="152" spans="1:16" s="11" customFormat="1" x14ac:dyDescent="0.2">
      <c r="A152" s="6" t="s">
        <v>514</v>
      </c>
      <c r="B152" s="6" t="s">
        <v>109</v>
      </c>
      <c r="F152" s="6" t="s">
        <v>382</v>
      </c>
      <c r="G152" s="392"/>
      <c r="H152" s="392"/>
      <c r="I152" s="392"/>
      <c r="J152" s="392"/>
      <c r="K152" s="392"/>
      <c r="L152" s="392"/>
      <c r="M152" s="392"/>
      <c r="N152" s="392"/>
      <c r="O152" s="392"/>
      <c r="P152" s="392"/>
    </row>
    <row r="153" spans="1:16" s="11" customFormat="1" x14ac:dyDescent="0.2">
      <c r="A153" s="6" t="s">
        <v>515</v>
      </c>
      <c r="B153" s="6" t="s">
        <v>110</v>
      </c>
      <c r="F153" s="6" t="s">
        <v>383</v>
      </c>
      <c r="G153" s="392"/>
      <c r="H153" s="392"/>
      <c r="I153" s="392"/>
      <c r="J153" s="392"/>
      <c r="K153" s="392"/>
      <c r="L153" s="392"/>
      <c r="M153" s="392"/>
      <c r="N153" s="392"/>
      <c r="O153" s="392"/>
      <c r="P153" s="392"/>
    </row>
    <row r="154" spans="1:16" s="11" customFormat="1" x14ac:dyDescent="0.2">
      <c r="A154" s="6" t="s">
        <v>516</v>
      </c>
      <c r="B154" s="6" t="s">
        <v>111</v>
      </c>
      <c r="F154" s="6" t="s">
        <v>384</v>
      </c>
      <c r="G154" s="392"/>
      <c r="H154" s="392"/>
      <c r="I154" s="392"/>
      <c r="J154" s="392"/>
      <c r="K154" s="392"/>
      <c r="L154" s="392"/>
      <c r="M154" s="392"/>
      <c r="N154" s="392"/>
      <c r="O154" s="392"/>
      <c r="P154" s="392"/>
    </row>
    <row r="155" spans="1:16" s="11" customFormat="1" x14ac:dyDescent="0.2">
      <c r="A155" s="6" t="s">
        <v>517</v>
      </c>
      <c r="B155" s="6" t="s">
        <v>112</v>
      </c>
      <c r="F155" s="6" t="s">
        <v>385</v>
      </c>
      <c r="G155" s="392"/>
      <c r="H155" s="392"/>
      <c r="I155" s="392"/>
      <c r="J155" s="392"/>
      <c r="K155" s="392"/>
      <c r="L155" s="392"/>
      <c r="M155" s="392"/>
      <c r="N155" s="392"/>
      <c r="O155" s="392"/>
      <c r="P155" s="392"/>
    </row>
    <row r="156" spans="1:16" s="11" customFormat="1" x14ac:dyDescent="0.2">
      <c r="A156" s="6" t="s">
        <v>518</v>
      </c>
      <c r="B156" s="6" t="s">
        <v>113</v>
      </c>
      <c r="F156" s="6" t="s">
        <v>386</v>
      </c>
      <c r="G156" s="392"/>
      <c r="H156" s="392"/>
      <c r="I156" s="392"/>
      <c r="J156" s="392"/>
      <c r="K156" s="392"/>
      <c r="L156" s="392"/>
      <c r="M156" s="392"/>
      <c r="N156" s="392"/>
      <c r="O156" s="392"/>
      <c r="P156" s="392"/>
    </row>
    <row r="157" spans="1:16" s="11" customFormat="1" x14ac:dyDescent="0.2">
      <c r="A157" s="6" t="s">
        <v>519</v>
      </c>
      <c r="B157" s="6" t="s">
        <v>114</v>
      </c>
      <c r="F157" s="6" t="s">
        <v>387</v>
      </c>
      <c r="G157" s="392"/>
      <c r="H157" s="392"/>
      <c r="I157" s="392"/>
      <c r="J157" s="392"/>
      <c r="K157" s="392"/>
      <c r="L157" s="392"/>
      <c r="M157" s="392"/>
      <c r="N157" s="392"/>
      <c r="O157" s="392"/>
      <c r="P157" s="392"/>
    </row>
    <row r="158" spans="1:16" s="11" customFormat="1" x14ac:dyDescent="0.2">
      <c r="A158" s="6" t="s">
        <v>520</v>
      </c>
      <c r="B158" s="6" t="s">
        <v>115</v>
      </c>
      <c r="F158" s="6" t="s">
        <v>388</v>
      </c>
      <c r="G158" s="392"/>
      <c r="H158" s="392"/>
      <c r="I158" s="392"/>
      <c r="J158" s="392"/>
      <c r="K158" s="392"/>
      <c r="L158" s="392"/>
      <c r="M158" s="392"/>
      <c r="N158" s="392"/>
      <c r="O158" s="392"/>
      <c r="P158" s="392"/>
    </row>
    <row r="159" spans="1:16" s="11" customFormat="1" x14ac:dyDescent="0.2">
      <c r="A159" s="6" t="s">
        <v>521</v>
      </c>
      <c r="B159" s="6" t="s">
        <v>116</v>
      </c>
      <c r="F159" s="6" t="s">
        <v>389</v>
      </c>
      <c r="G159" s="392"/>
      <c r="H159" s="392"/>
      <c r="I159" s="392"/>
      <c r="J159" s="392"/>
      <c r="K159" s="392"/>
      <c r="L159" s="392"/>
      <c r="M159" s="392"/>
      <c r="N159" s="392"/>
      <c r="O159" s="392"/>
      <c r="P159" s="392"/>
    </row>
    <row r="160" spans="1:16" s="11" customFormat="1" x14ac:dyDescent="0.2">
      <c r="A160" s="6" t="s">
        <v>522</v>
      </c>
      <c r="B160" s="6" t="s">
        <v>117</v>
      </c>
      <c r="F160" s="352" t="s">
        <v>570</v>
      </c>
      <c r="G160" s="392"/>
      <c r="H160" s="392"/>
      <c r="I160" s="392"/>
      <c r="J160" s="392"/>
      <c r="K160" s="392"/>
      <c r="L160" s="392"/>
      <c r="M160" s="392"/>
      <c r="N160" s="392"/>
      <c r="O160" s="392"/>
      <c r="P160" s="392"/>
    </row>
    <row r="161" spans="1:16" s="11" customFormat="1" x14ac:dyDescent="0.2">
      <c r="A161" s="6" t="s">
        <v>523</v>
      </c>
      <c r="B161" s="6" t="s">
        <v>118</v>
      </c>
      <c r="G161" s="392"/>
      <c r="H161" s="392"/>
      <c r="I161" s="392"/>
      <c r="J161" s="392"/>
      <c r="K161" s="392"/>
      <c r="L161" s="392"/>
      <c r="M161" s="392"/>
      <c r="N161" s="392"/>
      <c r="O161" s="392"/>
      <c r="P161" s="392"/>
    </row>
    <row r="162" spans="1:16" s="11" customFormat="1" x14ac:dyDescent="0.2">
      <c r="A162" s="6" t="s">
        <v>524</v>
      </c>
      <c r="B162" s="6" t="s">
        <v>119</v>
      </c>
      <c r="G162" s="392"/>
      <c r="H162" s="392"/>
      <c r="I162" s="392"/>
      <c r="J162" s="392"/>
      <c r="K162" s="392"/>
      <c r="L162" s="392"/>
      <c r="M162" s="392"/>
      <c r="N162" s="392"/>
      <c r="O162" s="392"/>
      <c r="P162" s="392"/>
    </row>
    <row r="163" spans="1:16" s="11" customFormat="1" x14ac:dyDescent="0.2">
      <c r="A163" s="6" t="s">
        <v>525</v>
      </c>
      <c r="B163" s="6" t="s">
        <v>120</v>
      </c>
      <c r="G163" s="392"/>
      <c r="H163" s="392"/>
      <c r="I163" s="392"/>
      <c r="J163" s="392"/>
      <c r="K163" s="392"/>
      <c r="L163" s="392"/>
      <c r="M163" s="392"/>
      <c r="N163" s="392"/>
      <c r="O163" s="392"/>
      <c r="P163" s="392"/>
    </row>
    <row r="164" spans="1:16" s="11" customFormat="1" x14ac:dyDescent="0.2">
      <c r="A164" s="6" t="s">
        <v>526</v>
      </c>
      <c r="B164" s="6" t="s">
        <v>283</v>
      </c>
      <c r="G164" s="392"/>
      <c r="H164" s="392"/>
      <c r="I164" s="392"/>
      <c r="J164" s="392"/>
      <c r="K164" s="392"/>
      <c r="L164" s="392"/>
      <c r="M164" s="392"/>
      <c r="N164" s="392"/>
      <c r="O164" s="392"/>
      <c r="P164" s="392"/>
    </row>
    <row r="165" spans="1:16" s="11" customFormat="1" x14ac:dyDescent="0.2">
      <c r="A165" s="6" t="s">
        <v>527</v>
      </c>
      <c r="B165" s="6" t="s">
        <v>284</v>
      </c>
      <c r="G165" s="392"/>
      <c r="H165" s="392"/>
      <c r="I165" s="392"/>
      <c r="J165" s="392"/>
      <c r="K165" s="392"/>
      <c r="L165" s="392"/>
      <c r="M165" s="392"/>
      <c r="N165" s="392"/>
      <c r="O165" s="392"/>
      <c r="P165" s="392"/>
    </row>
    <row r="166" spans="1:16" s="11" customFormat="1" x14ac:dyDescent="0.2">
      <c r="A166" s="6" t="s">
        <v>528</v>
      </c>
      <c r="B166" s="6" t="s">
        <v>121</v>
      </c>
      <c r="G166" s="392"/>
      <c r="H166" s="392"/>
      <c r="I166" s="392"/>
      <c r="J166" s="392"/>
      <c r="K166" s="392"/>
      <c r="L166" s="392"/>
      <c r="M166" s="392"/>
      <c r="N166" s="392"/>
      <c r="O166" s="392"/>
      <c r="P166" s="392"/>
    </row>
    <row r="167" spans="1:16" s="11" customFormat="1" x14ac:dyDescent="0.2">
      <c r="A167" s="6" t="s">
        <v>529</v>
      </c>
      <c r="B167" s="6" t="s">
        <v>122</v>
      </c>
      <c r="G167" s="392"/>
      <c r="H167" s="392"/>
      <c r="I167" s="392"/>
      <c r="J167" s="392"/>
      <c r="K167" s="392"/>
      <c r="L167" s="392"/>
      <c r="M167" s="392"/>
      <c r="N167" s="392"/>
      <c r="O167" s="392"/>
      <c r="P167" s="392"/>
    </row>
    <row r="168" spans="1:16" s="11" customFormat="1" x14ac:dyDescent="0.2">
      <c r="A168" s="6" t="s">
        <v>530</v>
      </c>
      <c r="B168" s="6" t="s">
        <v>123</v>
      </c>
      <c r="G168" s="392"/>
      <c r="H168" s="392"/>
      <c r="I168" s="392"/>
      <c r="J168" s="392"/>
      <c r="K168" s="392"/>
      <c r="L168" s="392"/>
      <c r="M168" s="392"/>
      <c r="N168" s="392"/>
      <c r="O168" s="392"/>
      <c r="P168" s="392"/>
    </row>
    <row r="169" spans="1:16" s="11" customFormat="1" x14ac:dyDescent="0.2">
      <c r="A169" s="6" t="s">
        <v>531</v>
      </c>
      <c r="B169" s="6" t="s">
        <v>124</v>
      </c>
      <c r="G169" s="392"/>
      <c r="H169" s="392"/>
      <c r="I169" s="392"/>
      <c r="J169" s="392"/>
      <c r="K169" s="392"/>
      <c r="L169" s="392"/>
      <c r="M169" s="392"/>
      <c r="N169" s="392"/>
      <c r="O169" s="392"/>
      <c r="P169" s="392"/>
    </row>
    <row r="170" spans="1:16" s="11" customFormat="1" x14ac:dyDescent="0.2">
      <c r="A170" s="6" t="s">
        <v>532</v>
      </c>
      <c r="B170" s="6" t="s">
        <v>125</v>
      </c>
      <c r="G170" s="392"/>
      <c r="H170" s="392"/>
      <c r="I170" s="392"/>
      <c r="J170" s="392"/>
      <c r="K170" s="392"/>
      <c r="L170" s="392"/>
      <c r="M170" s="392"/>
      <c r="N170" s="392"/>
      <c r="O170" s="392"/>
      <c r="P170" s="392"/>
    </row>
    <row r="171" spans="1:16" s="11" customFormat="1" x14ac:dyDescent="0.2">
      <c r="A171" s="6" t="s">
        <v>533</v>
      </c>
      <c r="B171" s="6" t="s">
        <v>126</v>
      </c>
      <c r="G171" s="392"/>
      <c r="H171" s="392"/>
      <c r="I171" s="392"/>
      <c r="J171" s="392"/>
      <c r="K171" s="392"/>
      <c r="L171" s="392"/>
      <c r="M171" s="392"/>
      <c r="N171" s="392"/>
      <c r="O171" s="392"/>
      <c r="P171" s="392"/>
    </row>
    <row r="172" spans="1:16" s="11" customFormat="1" x14ac:dyDescent="0.2">
      <c r="B172" s="6" t="s">
        <v>127</v>
      </c>
      <c r="G172" s="392"/>
      <c r="H172" s="392"/>
      <c r="I172" s="392"/>
      <c r="J172" s="392"/>
      <c r="K172" s="392"/>
      <c r="L172" s="392"/>
      <c r="M172" s="392"/>
      <c r="N172" s="392"/>
      <c r="O172" s="392"/>
      <c r="P172" s="392"/>
    </row>
    <row r="173" spans="1:16" s="11" customFormat="1" x14ac:dyDescent="0.2">
      <c r="A173" s="6" t="s">
        <v>154</v>
      </c>
      <c r="B173" s="6" t="s">
        <v>128</v>
      </c>
      <c r="G173" s="392"/>
      <c r="H173" s="392"/>
      <c r="I173" s="392"/>
      <c r="J173" s="392"/>
      <c r="K173" s="392"/>
      <c r="L173" s="392"/>
      <c r="M173" s="392"/>
      <c r="N173" s="392"/>
      <c r="O173" s="392"/>
      <c r="P173" s="392"/>
    </row>
    <row r="174" spans="1:16" s="11" customFormat="1" x14ac:dyDescent="0.2">
      <c r="A174" s="6" t="s">
        <v>271</v>
      </c>
      <c r="B174" s="6" t="s">
        <v>129</v>
      </c>
      <c r="G174" s="392"/>
      <c r="H174" s="392"/>
      <c r="I174" s="392"/>
      <c r="J174" s="392"/>
      <c r="K174" s="392"/>
      <c r="L174" s="392"/>
      <c r="M174" s="392"/>
      <c r="N174" s="392"/>
      <c r="O174" s="392"/>
      <c r="P174" s="392"/>
    </row>
    <row r="175" spans="1:16" s="11" customFormat="1" x14ac:dyDescent="0.2">
      <c r="A175" s="352"/>
      <c r="B175" s="6" t="s">
        <v>130</v>
      </c>
      <c r="G175" s="392"/>
      <c r="H175" s="392"/>
      <c r="I175" s="392"/>
      <c r="J175" s="392"/>
      <c r="K175" s="392"/>
      <c r="L175" s="392"/>
      <c r="M175" s="392"/>
      <c r="N175" s="392"/>
      <c r="O175" s="392"/>
      <c r="P175" s="392"/>
    </row>
    <row r="176" spans="1:16" s="11" customFormat="1" x14ac:dyDescent="0.2">
      <c r="A176" s="6" t="s">
        <v>272</v>
      </c>
      <c r="B176" s="6" t="s">
        <v>131</v>
      </c>
      <c r="G176" s="392"/>
      <c r="H176" s="392"/>
      <c r="I176" s="392"/>
      <c r="J176" s="392"/>
      <c r="K176" s="392"/>
      <c r="L176" s="392"/>
      <c r="M176" s="392"/>
      <c r="N176" s="392"/>
      <c r="O176" s="392"/>
      <c r="P176" s="392"/>
    </row>
    <row r="177" spans="1:21" s="11" customFormat="1" x14ac:dyDescent="0.2">
      <c r="B177" s="6" t="s">
        <v>132</v>
      </c>
      <c r="G177" s="392"/>
      <c r="H177" s="392"/>
      <c r="I177" s="392"/>
      <c r="J177" s="392"/>
      <c r="K177" s="392"/>
      <c r="L177" s="392"/>
      <c r="M177" s="392"/>
      <c r="N177" s="392"/>
      <c r="O177" s="392"/>
      <c r="P177" s="392"/>
    </row>
    <row r="178" spans="1:21" s="11" customFormat="1" x14ac:dyDescent="0.2">
      <c r="B178" s="6" t="s">
        <v>133</v>
      </c>
      <c r="G178" s="392"/>
      <c r="H178" s="392"/>
      <c r="I178" s="392"/>
      <c r="J178" s="392"/>
      <c r="K178" s="392"/>
      <c r="L178" s="392"/>
      <c r="M178" s="392"/>
      <c r="N178" s="392"/>
      <c r="O178" s="392"/>
      <c r="P178" s="392"/>
    </row>
    <row r="179" spans="1:21" s="11" customFormat="1" x14ac:dyDescent="0.2">
      <c r="A179" s="6" t="s">
        <v>154</v>
      </c>
      <c r="B179" s="6" t="s">
        <v>134</v>
      </c>
      <c r="G179" s="392"/>
      <c r="H179" s="392"/>
      <c r="I179" s="392"/>
      <c r="J179" s="392"/>
      <c r="K179" s="392"/>
      <c r="L179" s="392"/>
      <c r="M179" s="392"/>
      <c r="N179" s="392"/>
      <c r="O179" s="392"/>
      <c r="P179" s="392"/>
    </row>
    <row r="180" spans="1:21" s="11" customFormat="1" x14ac:dyDescent="0.2">
      <c r="A180" s="6" t="s">
        <v>334</v>
      </c>
      <c r="B180" s="6" t="s">
        <v>36</v>
      </c>
      <c r="G180" s="392"/>
      <c r="H180" s="392"/>
      <c r="I180" s="392"/>
      <c r="J180" s="392"/>
      <c r="K180" s="392"/>
      <c r="L180" s="392"/>
      <c r="M180" s="392"/>
      <c r="N180" s="392"/>
      <c r="O180" s="392"/>
      <c r="P180" s="392"/>
    </row>
    <row r="181" spans="1:21" s="11" customFormat="1" x14ac:dyDescent="0.2">
      <c r="A181" s="352"/>
      <c r="B181" s="6" t="s">
        <v>135</v>
      </c>
      <c r="G181" s="392"/>
      <c r="H181" s="392"/>
      <c r="I181" s="392"/>
      <c r="J181" s="392"/>
      <c r="K181" s="392"/>
      <c r="L181" s="392"/>
      <c r="M181" s="392"/>
      <c r="N181" s="392"/>
      <c r="O181" s="392"/>
      <c r="P181" s="392"/>
    </row>
    <row r="182" spans="1:21" s="393" customFormat="1" x14ac:dyDescent="0.2">
      <c r="A182" s="6" t="s">
        <v>335</v>
      </c>
      <c r="B182" s="6" t="s">
        <v>136</v>
      </c>
      <c r="G182" s="394"/>
      <c r="H182" s="394"/>
      <c r="I182" s="394"/>
      <c r="J182" s="394"/>
      <c r="K182" s="394"/>
      <c r="L182" s="394"/>
      <c r="M182" s="394"/>
      <c r="N182" s="394"/>
      <c r="O182" s="394"/>
      <c r="P182" s="394"/>
      <c r="Q182" s="11"/>
      <c r="R182" s="11"/>
      <c r="S182" s="11"/>
      <c r="T182" s="11"/>
      <c r="U182" s="11"/>
    </row>
    <row r="183" spans="1:21" s="393" customFormat="1" x14ac:dyDescent="0.2">
      <c r="B183" s="6" t="s">
        <v>137</v>
      </c>
      <c r="G183" s="394"/>
      <c r="H183" s="394"/>
      <c r="I183" s="394"/>
      <c r="J183" s="394"/>
      <c r="K183" s="394"/>
      <c r="L183" s="394"/>
      <c r="M183" s="394"/>
      <c r="N183" s="394"/>
      <c r="O183" s="394"/>
      <c r="P183" s="394"/>
      <c r="Q183" s="11"/>
      <c r="R183" s="11"/>
      <c r="S183" s="11"/>
      <c r="T183" s="11"/>
      <c r="U183" s="11"/>
    </row>
    <row r="184" spans="1:21" s="393" customFormat="1" x14ac:dyDescent="0.2">
      <c r="B184" s="6" t="s">
        <v>138</v>
      </c>
      <c r="G184" s="394"/>
      <c r="H184" s="394"/>
      <c r="I184" s="394"/>
      <c r="J184" s="394"/>
      <c r="K184" s="394"/>
      <c r="L184" s="394"/>
      <c r="M184" s="394"/>
      <c r="N184" s="394"/>
      <c r="O184" s="394"/>
      <c r="P184" s="394"/>
      <c r="Q184" s="11"/>
      <c r="R184" s="11"/>
      <c r="S184" s="11"/>
      <c r="T184" s="11"/>
      <c r="U184" s="11"/>
    </row>
    <row r="185" spans="1:21" s="393" customFormat="1" x14ac:dyDescent="0.2">
      <c r="A185" s="6" t="s">
        <v>154</v>
      </c>
      <c r="B185" s="6" t="s">
        <v>139</v>
      </c>
      <c r="G185" s="394"/>
      <c r="H185" s="394"/>
      <c r="I185" s="394"/>
      <c r="J185" s="394"/>
      <c r="K185" s="394"/>
      <c r="L185" s="394"/>
      <c r="M185" s="394"/>
      <c r="N185" s="394"/>
      <c r="O185" s="394"/>
      <c r="P185" s="394"/>
      <c r="Q185" s="11"/>
      <c r="R185" s="11"/>
      <c r="S185" s="11"/>
      <c r="T185" s="11"/>
      <c r="U185" s="11"/>
    </row>
    <row r="186" spans="1:21" s="393" customFormat="1" x14ac:dyDescent="0.2">
      <c r="A186" s="6" t="s">
        <v>572</v>
      </c>
      <c r="B186" s="6" t="s">
        <v>140</v>
      </c>
      <c r="G186" s="394"/>
      <c r="H186" s="394"/>
      <c r="I186" s="394"/>
      <c r="J186" s="394"/>
      <c r="K186" s="394"/>
      <c r="L186" s="394"/>
      <c r="M186" s="394"/>
      <c r="N186" s="394"/>
      <c r="O186" s="394"/>
      <c r="P186" s="394"/>
      <c r="Q186" s="11"/>
      <c r="R186" s="11"/>
      <c r="S186" s="11"/>
      <c r="T186" s="11"/>
      <c r="U186" s="11"/>
    </row>
    <row r="187" spans="1:21" s="393" customFormat="1" x14ac:dyDescent="0.2">
      <c r="A187" s="352" t="s">
        <v>574</v>
      </c>
      <c r="B187" s="6" t="s">
        <v>141</v>
      </c>
      <c r="G187" s="394"/>
      <c r="H187" s="394"/>
      <c r="I187" s="394"/>
      <c r="J187" s="394"/>
      <c r="K187" s="394"/>
      <c r="L187" s="394"/>
      <c r="M187" s="394"/>
      <c r="N187" s="394"/>
      <c r="O187" s="394"/>
      <c r="P187" s="394"/>
      <c r="Q187" s="11"/>
      <c r="R187" s="11"/>
      <c r="S187" s="11"/>
      <c r="T187" s="11"/>
      <c r="U187" s="11"/>
    </row>
    <row r="188" spans="1:21" s="393" customFormat="1" x14ac:dyDescent="0.2">
      <c r="A188" s="6" t="s">
        <v>573</v>
      </c>
      <c r="B188" s="6" t="s">
        <v>285</v>
      </c>
      <c r="G188" s="394"/>
      <c r="H188" s="394"/>
      <c r="I188" s="394"/>
      <c r="J188" s="394"/>
      <c r="K188" s="394"/>
      <c r="L188" s="394"/>
      <c r="M188" s="394"/>
      <c r="N188" s="394"/>
      <c r="O188" s="394"/>
      <c r="P188" s="394"/>
      <c r="Q188" s="11"/>
      <c r="R188" s="11"/>
      <c r="S188" s="11"/>
      <c r="T188" s="11"/>
      <c r="U188" s="11"/>
    </row>
    <row r="189" spans="1:21" s="393" customFormat="1" x14ac:dyDescent="0.2">
      <c r="B189" s="6" t="s">
        <v>142</v>
      </c>
      <c r="G189" s="394"/>
      <c r="H189" s="394"/>
      <c r="I189" s="394"/>
      <c r="J189" s="394"/>
      <c r="K189" s="394"/>
      <c r="L189" s="394"/>
      <c r="M189" s="394"/>
      <c r="N189" s="394"/>
      <c r="O189" s="394"/>
      <c r="P189" s="394"/>
      <c r="Q189" s="11"/>
      <c r="R189" s="11"/>
      <c r="S189" s="11"/>
      <c r="T189" s="11"/>
      <c r="U189" s="11"/>
    </row>
    <row r="190" spans="1:21" s="393" customFormat="1" x14ac:dyDescent="0.2">
      <c r="B190" s="6" t="s">
        <v>286</v>
      </c>
      <c r="G190" s="394"/>
      <c r="H190" s="394"/>
      <c r="I190" s="394"/>
      <c r="J190" s="394"/>
      <c r="K190" s="394"/>
      <c r="L190" s="394"/>
      <c r="M190" s="394"/>
      <c r="N190" s="394"/>
      <c r="O190" s="394"/>
      <c r="P190" s="394"/>
      <c r="Q190" s="11"/>
      <c r="R190" s="11"/>
      <c r="S190" s="11"/>
      <c r="T190" s="11"/>
      <c r="U190" s="11"/>
    </row>
    <row r="191" spans="1:21" s="393" customFormat="1" x14ac:dyDescent="0.2">
      <c r="A191" s="6" t="s">
        <v>154</v>
      </c>
      <c r="B191" s="6" t="s">
        <v>287</v>
      </c>
      <c r="G191" s="394"/>
      <c r="H191" s="394"/>
      <c r="I191" s="394"/>
      <c r="J191" s="394"/>
      <c r="K191" s="394"/>
      <c r="L191" s="394"/>
      <c r="M191" s="394"/>
      <c r="N191" s="394"/>
      <c r="O191" s="394"/>
      <c r="P191" s="394"/>
      <c r="Q191" s="11"/>
      <c r="R191" s="11"/>
      <c r="S191" s="11"/>
      <c r="T191" s="11"/>
      <c r="U191" s="11"/>
    </row>
    <row r="192" spans="1:21" s="393" customFormat="1" x14ac:dyDescent="0.2">
      <c r="A192" s="6" t="s">
        <v>627</v>
      </c>
      <c r="B192" s="6" t="s">
        <v>143</v>
      </c>
      <c r="G192" s="394"/>
      <c r="H192" s="394"/>
      <c r="I192" s="394"/>
      <c r="J192" s="394"/>
      <c r="K192" s="394"/>
      <c r="L192" s="394"/>
      <c r="M192" s="394"/>
      <c r="N192" s="394"/>
      <c r="O192" s="394"/>
      <c r="P192" s="394"/>
      <c r="Q192" s="11"/>
      <c r="R192" s="11"/>
      <c r="S192" s="11"/>
      <c r="T192" s="11"/>
      <c r="U192" s="11"/>
    </row>
    <row r="193" spans="1:21" s="393" customFormat="1" x14ac:dyDescent="0.2">
      <c r="A193" s="352"/>
      <c r="B193" s="6" t="s">
        <v>144</v>
      </c>
      <c r="G193" s="394"/>
      <c r="H193" s="394"/>
      <c r="I193" s="394"/>
      <c r="J193" s="394"/>
      <c r="K193" s="394"/>
      <c r="L193" s="394"/>
      <c r="M193" s="394"/>
      <c r="N193" s="394"/>
      <c r="O193" s="394"/>
      <c r="P193" s="394"/>
      <c r="Q193" s="11"/>
      <c r="R193" s="11"/>
      <c r="S193" s="11"/>
      <c r="T193" s="11"/>
      <c r="U193" s="11"/>
    </row>
    <row r="194" spans="1:21" s="393" customFormat="1" x14ac:dyDescent="0.2">
      <c r="A194" s="6" t="s">
        <v>628</v>
      </c>
      <c r="B194" s="6" t="s">
        <v>145</v>
      </c>
      <c r="G194" s="394"/>
      <c r="H194" s="394"/>
      <c r="I194" s="394"/>
      <c r="J194" s="394"/>
      <c r="K194" s="394"/>
      <c r="L194" s="394"/>
      <c r="M194" s="394"/>
      <c r="N194" s="394"/>
      <c r="O194" s="394"/>
      <c r="P194" s="394"/>
      <c r="Q194" s="11"/>
      <c r="R194" s="11"/>
      <c r="S194" s="11"/>
      <c r="T194" s="11"/>
      <c r="U194" s="11"/>
    </row>
    <row r="195" spans="1:21" s="393" customFormat="1" x14ac:dyDescent="0.2">
      <c r="B195" s="6" t="s">
        <v>146</v>
      </c>
      <c r="G195" s="394"/>
      <c r="H195" s="394"/>
      <c r="I195" s="394"/>
      <c r="J195" s="394"/>
      <c r="K195" s="394"/>
      <c r="L195" s="394"/>
      <c r="M195" s="394"/>
      <c r="N195" s="394"/>
      <c r="O195" s="394"/>
      <c r="P195" s="394"/>
      <c r="Q195" s="11"/>
      <c r="R195" s="11"/>
      <c r="S195" s="11"/>
      <c r="T195" s="11"/>
      <c r="U195" s="11"/>
    </row>
    <row r="196" spans="1:21" s="393" customFormat="1" x14ac:dyDescent="0.2">
      <c r="B196" s="6" t="s">
        <v>147</v>
      </c>
      <c r="G196" s="394"/>
      <c r="H196" s="394"/>
      <c r="I196" s="394"/>
      <c r="J196" s="394"/>
      <c r="K196" s="394"/>
      <c r="L196" s="394"/>
      <c r="M196" s="394"/>
      <c r="N196" s="394"/>
      <c r="O196" s="394"/>
      <c r="P196" s="394"/>
      <c r="Q196" s="11"/>
      <c r="R196" s="11"/>
      <c r="S196" s="11"/>
      <c r="T196" s="11"/>
      <c r="U196" s="11"/>
    </row>
    <row r="197" spans="1:21" s="393" customFormat="1" x14ac:dyDescent="0.2">
      <c r="B197" s="6" t="s">
        <v>148</v>
      </c>
      <c r="G197" s="394"/>
      <c r="H197" s="394"/>
      <c r="I197" s="394"/>
      <c r="J197" s="394"/>
      <c r="K197" s="394"/>
      <c r="L197" s="394"/>
      <c r="M197" s="394"/>
      <c r="N197" s="394"/>
      <c r="O197" s="394"/>
      <c r="P197" s="394"/>
      <c r="Q197" s="11"/>
      <c r="R197" s="11"/>
      <c r="S197" s="11"/>
      <c r="T197" s="11"/>
      <c r="U197" s="11"/>
    </row>
    <row r="198" spans="1:21" s="393" customFormat="1" x14ac:dyDescent="0.2">
      <c r="B198" s="6" t="s">
        <v>149</v>
      </c>
      <c r="G198" s="394"/>
      <c r="H198" s="394"/>
      <c r="I198" s="394"/>
      <c r="J198" s="394"/>
      <c r="K198" s="394"/>
      <c r="L198" s="394"/>
      <c r="M198" s="394"/>
      <c r="N198" s="394"/>
      <c r="O198" s="394"/>
      <c r="P198" s="394"/>
      <c r="Q198" s="11"/>
      <c r="R198" s="11"/>
      <c r="S198" s="11"/>
      <c r="T198" s="11"/>
      <c r="U198" s="11"/>
    </row>
    <row r="199" spans="1:21" s="393" customFormat="1" x14ac:dyDescent="0.2">
      <c r="B199" s="6" t="s">
        <v>150</v>
      </c>
      <c r="G199" s="394"/>
      <c r="H199" s="394"/>
      <c r="I199" s="394"/>
      <c r="J199" s="394"/>
      <c r="K199" s="394"/>
      <c r="L199" s="394"/>
      <c r="M199" s="394"/>
      <c r="N199" s="394"/>
      <c r="O199" s="394"/>
      <c r="P199" s="394"/>
      <c r="Q199" s="11"/>
      <c r="R199" s="11"/>
      <c r="S199" s="11"/>
      <c r="T199" s="11"/>
      <c r="U199" s="11"/>
    </row>
    <row r="200" spans="1:21" s="393" customFormat="1" x14ac:dyDescent="0.2">
      <c r="B200" s="6" t="s">
        <v>288</v>
      </c>
      <c r="G200" s="394"/>
      <c r="H200" s="394"/>
      <c r="I200" s="394"/>
      <c r="J200" s="394"/>
      <c r="K200" s="394"/>
      <c r="L200" s="394"/>
      <c r="M200" s="394"/>
      <c r="N200" s="394"/>
      <c r="O200" s="394"/>
      <c r="P200" s="394"/>
      <c r="Q200" s="11"/>
      <c r="R200" s="11"/>
      <c r="S200" s="11"/>
      <c r="T200" s="11"/>
      <c r="U200" s="11"/>
    </row>
    <row r="201" spans="1:21" s="393" customFormat="1" x14ac:dyDescent="0.2">
      <c r="B201" s="6" t="s">
        <v>289</v>
      </c>
      <c r="G201" s="394"/>
      <c r="H201" s="394"/>
      <c r="I201" s="394"/>
      <c r="J201" s="394"/>
      <c r="K201" s="394"/>
      <c r="L201" s="394"/>
      <c r="M201" s="394"/>
      <c r="N201" s="394"/>
      <c r="O201" s="394"/>
      <c r="P201" s="394"/>
      <c r="Q201" s="11"/>
      <c r="R201" s="11"/>
      <c r="S201" s="11"/>
      <c r="T201" s="11"/>
      <c r="U201" s="11"/>
    </row>
    <row r="202" spans="1:21" s="393" customFormat="1" x14ac:dyDescent="0.2">
      <c r="B202" s="6" t="s">
        <v>290</v>
      </c>
      <c r="G202" s="394"/>
      <c r="H202" s="394"/>
      <c r="I202" s="394"/>
      <c r="J202" s="394"/>
      <c r="K202" s="394"/>
      <c r="L202" s="394"/>
      <c r="M202" s="394"/>
      <c r="N202" s="394"/>
      <c r="O202" s="394"/>
      <c r="P202" s="394"/>
      <c r="Q202" s="11"/>
      <c r="R202" s="11"/>
      <c r="S202" s="11"/>
      <c r="T202" s="11"/>
      <c r="U202" s="11"/>
    </row>
    <row r="203" spans="1:21" s="393" customFormat="1" x14ac:dyDescent="0.2">
      <c r="B203" s="6" t="s">
        <v>151</v>
      </c>
      <c r="G203" s="394"/>
      <c r="H203" s="394"/>
      <c r="I203" s="394"/>
      <c r="J203" s="394"/>
      <c r="K203" s="394"/>
      <c r="L203" s="394"/>
      <c r="M203" s="394"/>
      <c r="N203" s="394"/>
      <c r="O203" s="394"/>
      <c r="P203" s="394"/>
      <c r="Q203" s="11"/>
      <c r="R203" s="11"/>
      <c r="S203" s="11"/>
      <c r="T203" s="11"/>
      <c r="U203" s="11"/>
    </row>
    <row r="204" spans="1:21" s="393" customFormat="1" x14ac:dyDescent="0.2">
      <c r="B204" s="6" t="s">
        <v>152</v>
      </c>
      <c r="G204" s="394"/>
      <c r="H204" s="394"/>
      <c r="I204" s="394"/>
      <c r="J204" s="394"/>
      <c r="K204" s="394"/>
      <c r="L204" s="394"/>
      <c r="M204" s="394"/>
      <c r="N204" s="394"/>
      <c r="O204" s="394"/>
      <c r="P204" s="394"/>
      <c r="Q204" s="11"/>
      <c r="R204" s="11"/>
      <c r="S204" s="11"/>
      <c r="T204" s="11"/>
      <c r="U204" s="11"/>
    </row>
    <row r="205" spans="1:21" s="393" customFormat="1" x14ac:dyDescent="0.2">
      <c r="B205" s="6" t="s">
        <v>153</v>
      </c>
      <c r="G205" s="394"/>
      <c r="H205" s="394"/>
      <c r="I205" s="394"/>
      <c r="J205" s="394"/>
      <c r="K205" s="394"/>
      <c r="L205" s="394"/>
      <c r="M205" s="394"/>
      <c r="N205" s="394"/>
      <c r="O205" s="394"/>
      <c r="P205" s="394"/>
      <c r="Q205" s="11"/>
      <c r="R205" s="11"/>
      <c r="S205" s="11"/>
      <c r="T205" s="11"/>
      <c r="U205" s="11"/>
    </row>
    <row r="206" spans="1:21" s="393" customFormat="1" x14ac:dyDescent="0.2">
      <c r="B206" s="6" t="s">
        <v>291</v>
      </c>
      <c r="G206" s="394"/>
      <c r="H206" s="394"/>
      <c r="I206" s="394"/>
      <c r="J206" s="394"/>
      <c r="K206" s="394"/>
      <c r="L206" s="394"/>
      <c r="M206" s="394"/>
      <c r="N206" s="394"/>
      <c r="O206" s="394"/>
      <c r="P206" s="394"/>
      <c r="Q206" s="11"/>
      <c r="R206" s="11"/>
      <c r="S206" s="11"/>
      <c r="T206" s="11"/>
      <c r="U206" s="11"/>
    </row>
    <row r="207" spans="1:21" s="393" customFormat="1" x14ac:dyDescent="0.2">
      <c r="B207" s="6" t="s">
        <v>433</v>
      </c>
      <c r="G207" s="394"/>
      <c r="H207" s="394"/>
      <c r="I207" s="394"/>
      <c r="J207" s="394"/>
      <c r="K207" s="394"/>
      <c r="L207" s="394"/>
      <c r="M207" s="394"/>
      <c r="N207" s="394"/>
      <c r="O207" s="394"/>
      <c r="P207" s="394"/>
      <c r="Q207" s="11"/>
      <c r="R207" s="11"/>
      <c r="S207" s="11"/>
      <c r="T207" s="11"/>
      <c r="U207" s="11"/>
    </row>
    <row r="208" spans="1:21" s="393" customFormat="1" x14ac:dyDescent="0.2">
      <c r="G208" s="394"/>
      <c r="H208" s="394"/>
      <c r="I208" s="394"/>
      <c r="J208" s="394"/>
      <c r="K208" s="394"/>
      <c r="L208" s="394"/>
      <c r="M208" s="394"/>
      <c r="N208" s="394"/>
      <c r="O208" s="394"/>
      <c r="P208" s="394"/>
      <c r="Q208" s="11"/>
      <c r="R208" s="11"/>
      <c r="S208" s="11"/>
      <c r="T208" s="11"/>
      <c r="U208" s="11"/>
    </row>
    <row r="209" spans="7:21" s="393" customFormat="1" x14ac:dyDescent="0.2">
      <c r="G209" s="394"/>
      <c r="H209" s="394"/>
      <c r="I209" s="394"/>
      <c r="J209" s="394"/>
      <c r="K209" s="394"/>
      <c r="L209" s="394"/>
      <c r="M209" s="394"/>
      <c r="N209" s="394"/>
      <c r="O209" s="394"/>
      <c r="P209" s="394"/>
      <c r="Q209" s="11"/>
      <c r="R209" s="11"/>
      <c r="S209" s="11"/>
      <c r="T209" s="11"/>
      <c r="U209" s="11"/>
    </row>
    <row r="210" spans="7:21" s="393" customFormat="1" x14ac:dyDescent="0.2">
      <c r="G210" s="394"/>
      <c r="H210" s="394"/>
      <c r="I210" s="394"/>
      <c r="J210" s="394"/>
      <c r="K210" s="394"/>
      <c r="L210" s="394"/>
      <c r="M210" s="394"/>
      <c r="N210" s="394"/>
      <c r="O210" s="394"/>
      <c r="P210" s="394"/>
      <c r="Q210" s="11"/>
      <c r="R210" s="11"/>
      <c r="S210" s="11"/>
      <c r="T210" s="11"/>
      <c r="U210" s="11"/>
    </row>
    <row r="211" spans="7:21" s="393" customFormat="1" x14ac:dyDescent="0.2">
      <c r="G211" s="394"/>
      <c r="H211" s="394"/>
      <c r="I211" s="394"/>
      <c r="J211" s="394"/>
      <c r="K211" s="394"/>
      <c r="L211" s="394"/>
      <c r="M211" s="394"/>
      <c r="N211" s="394"/>
      <c r="O211" s="394"/>
      <c r="P211" s="394"/>
      <c r="Q211" s="11"/>
      <c r="R211" s="11"/>
      <c r="S211" s="11"/>
      <c r="T211" s="11"/>
      <c r="U211" s="11"/>
    </row>
    <row r="212" spans="7:21" s="393" customFormat="1" x14ac:dyDescent="0.2">
      <c r="G212" s="394"/>
      <c r="H212" s="394"/>
      <c r="I212" s="394"/>
      <c r="J212" s="394"/>
      <c r="K212" s="394"/>
      <c r="L212" s="394"/>
      <c r="M212" s="394"/>
      <c r="N212" s="394"/>
      <c r="O212" s="394"/>
      <c r="P212" s="394"/>
      <c r="Q212" s="11"/>
      <c r="R212" s="11"/>
      <c r="S212" s="11"/>
      <c r="T212" s="11"/>
      <c r="U212" s="11"/>
    </row>
    <row r="213" spans="7:21" s="393" customFormat="1" x14ac:dyDescent="0.2">
      <c r="G213" s="394"/>
      <c r="H213" s="394"/>
      <c r="I213" s="394"/>
      <c r="J213" s="394"/>
      <c r="K213" s="394"/>
      <c r="L213" s="394"/>
      <c r="M213" s="394"/>
      <c r="N213" s="394"/>
      <c r="O213" s="394"/>
      <c r="P213" s="394"/>
      <c r="Q213" s="11"/>
      <c r="R213" s="11"/>
      <c r="S213" s="11"/>
      <c r="T213" s="11"/>
      <c r="U213" s="11"/>
    </row>
    <row r="214" spans="7:21" s="393" customFormat="1" x14ac:dyDescent="0.2">
      <c r="G214" s="394"/>
      <c r="H214" s="394"/>
      <c r="I214" s="394"/>
      <c r="J214" s="394"/>
      <c r="K214" s="394"/>
      <c r="L214" s="394"/>
      <c r="M214" s="394"/>
      <c r="N214" s="394"/>
      <c r="O214" s="394"/>
      <c r="P214" s="394"/>
      <c r="Q214" s="11"/>
      <c r="R214" s="11"/>
      <c r="S214" s="11"/>
      <c r="T214" s="11"/>
      <c r="U214" s="11"/>
    </row>
    <row r="215" spans="7:21" s="393" customFormat="1" x14ac:dyDescent="0.2">
      <c r="G215" s="394"/>
      <c r="H215" s="394"/>
      <c r="I215" s="394"/>
      <c r="J215" s="394"/>
      <c r="K215" s="394"/>
      <c r="L215" s="394"/>
      <c r="M215" s="394"/>
      <c r="N215" s="394"/>
      <c r="O215" s="394"/>
      <c r="P215" s="394"/>
      <c r="Q215" s="11"/>
      <c r="R215" s="11"/>
      <c r="S215" s="11"/>
      <c r="T215" s="11"/>
      <c r="U215" s="11"/>
    </row>
    <row r="216" spans="7:21" s="393" customFormat="1" x14ac:dyDescent="0.2">
      <c r="G216" s="394"/>
      <c r="H216" s="394"/>
      <c r="I216" s="394"/>
      <c r="J216" s="394"/>
      <c r="K216" s="394"/>
      <c r="L216" s="394"/>
      <c r="M216" s="394"/>
      <c r="N216" s="394"/>
      <c r="O216" s="394"/>
      <c r="P216" s="394"/>
      <c r="Q216" s="11"/>
      <c r="R216" s="11"/>
      <c r="S216" s="11"/>
      <c r="T216" s="11"/>
      <c r="U216" s="11"/>
    </row>
    <row r="217" spans="7:21" s="393" customFormat="1" x14ac:dyDescent="0.2">
      <c r="G217" s="394"/>
      <c r="H217" s="394"/>
      <c r="I217" s="394"/>
      <c r="J217" s="394"/>
      <c r="K217" s="394"/>
      <c r="L217" s="394"/>
      <c r="M217" s="394"/>
      <c r="N217" s="394"/>
      <c r="O217" s="394"/>
      <c r="P217" s="394"/>
      <c r="Q217" s="11"/>
      <c r="R217" s="11"/>
      <c r="S217" s="11"/>
      <c r="T217" s="11"/>
      <c r="U217" s="11"/>
    </row>
    <row r="218" spans="7:21" s="393" customFormat="1" x14ac:dyDescent="0.2">
      <c r="G218" s="394"/>
      <c r="H218" s="394"/>
      <c r="I218" s="394"/>
      <c r="J218" s="394"/>
      <c r="K218" s="394"/>
      <c r="L218" s="394"/>
      <c r="M218" s="394"/>
      <c r="N218" s="394"/>
      <c r="O218" s="394"/>
      <c r="P218" s="394"/>
      <c r="Q218" s="11"/>
      <c r="R218" s="11"/>
      <c r="S218" s="11"/>
      <c r="T218" s="11"/>
      <c r="U218" s="11"/>
    </row>
    <row r="219" spans="7:21" s="393" customFormat="1" x14ac:dyDescent="0.2">
      <c r="G219" s="394"/>
      <c r="H219" s="394"/>
      <c r="I219" s="394"/>
      <c r="J219" s="394"/>
      <c r="K219" s="394"/>
      <c r="L219" s="394"/>
      <c r="M219" s="394"/>
      <c r="N219" s="394"/>
      <c r="O219" s="394"/>
      <c r="P219" s="394"/>
      <c r="Q219" s="11"/>
      <c r="R219" s="11"/>
      <c r="S219" s="11"/>
      <c r="T219" s="11"/>
      <c r="U219" s="11"/>
    </row>
    <row r="220" spans="7:21" s="393" customFormat="1" x14ac:dyDescent="0.2">
      <c r="G220" s="394"/>
      <c r="H220" s="394"/>
      <c r="I220" s="394"/>
      <c r="J220" s="394"/>
      <c r="K220" s="394"/>
      <c r="L220" s="394"/>
      <c r="M220" s="394"/>
      <c r="N220" s="394"/>
      <c r="O220" s="394"/>
      <c r="P220" s="394"/>
      <c r="Q220" s="11"/>
      <c r="R220" s="11"/>
      <c r="S220" s="11"/>
      <c r="T220" s="11"/>
      <c r="U220" s="11"/>
    </row>
    <row r="221" spans="7:21" s="393" customFormat="1" x14ac:dyDescent="0.2">
      <c r="G221" s="394"/>
      <c r="H221" s="394"/>
      <c r="I221" s="394"/>
      <c r="J221" s="394"/>
      <c r="K221" s="394"/>
      <c r="L221" s="394"/>
      <c r="M221" s="394"/>
      <c r="N221" s="394"/>
      <c r="O221" s="394"/>
      <c r="P221" s="394"/>
      <c r="Q221" s="11"/>
      <c r="R221" s="11"/>
      <c r="S221" s="11"/>
      <c r="T221" s="11"/>
      <c r="U221" s="11"/>
    </row>
    <row r="222" spans="7:21" s="393" customFormat="1" x14ac:dyDescent="0.2">
      <c r="G222" s="394"/>
      <c r="H222" s="394"/>
      <c r="I222" s="394"/>
      <c r="J222" s="394"/>
      <c r="K222" s="394"/>
      <c r="L222" s="394"/>
      <c r="M222" s="394"/>
      <c r="N222" s="394"/>
      <c r="O222" s="394"/>
      <c r="P222" s="394"/>
      <c r="Q222" s="11"/>
      <c r="R222" s="11"/>
      <c r="S222" s="11"/>
      <c r="T222" s="11"/>
      <c r="U222" s="11"/>
    </row>
    <row r="223" spans="7:21" s="393" customFormat="1" x14ac:dyDescent="0.2">
      <c r="G223" s="394"/>
      <c r="H223" s="394"/>
      <c r="I223" s="394"/>
      <c r="J223" s="394"/>
      <c r="K223" s="394"/>
      <c r="L223" s="394"/>
      <c r="M223" s="394"/>
      <c r="N223" s="394"/>
      <c r="O223" s="394"/>
      <c r="P223" s="394"/>
      <c r="Q223" s="11"/>
      <c r="R223" s="11"/>
      <c r="S223" s="11"/>
      <c r="T223" s="11"/>
      <c r="U223" s="11"/>
    </row>
    <row r="224" spans="7:21" s="393" customFormat="1" x14ac:dyDescent="0.2">
      <c r="G224" s="394"/>
      <c r="H224" s="394"/>
      <c r="I224" s="394"/>
      <c r="J224" s="394"/>
      <c r="K224" s="394"/>
      <c r="L224" s="394"/>
      <c r="M224" s="394"/>
      <c r="N224" s="394"/>
      <c r="O224" s="394"/>
      <c r="P224" s="394"/>
      <c r="Q224" s="11"/>
      <c r="R224" s="11"/>
      <c r="S224" s="11"/>
      <c r="T224" s="11"/>
      <c r="U224" s="11"/>
    </row>
    <row r="225" spans="7:21" s="393" customFormat="1" x14ac:dyDescent="0.2">
      <c r="G225" s="394"/>
      <c r="H225" s="394"/>
      <c r="I225" s="394"/>
      <c r="J225" s="394"/>
      <c r="K225" s="394"/>
      <c r="L225" s="394"/>
      <c r="M225" s="394"/>
      <c r="N225" s="394"/>
      <c r="O225" s="394"/>
      <c r="P225" s="394"/>
      <c r="Q225" s="11"/>
      <c r="R225" s="11"/>
      <c r="S225" s="11"/>
      <c r="T225" s="11"/>
      <c r="U225" s="11"/>
    </row>
    <row r="226" spans="7:21" s="393" customFormat="1" x14ac:dyDescent="0.2">
      <c r="G226" s="394"/>
      <c r="H226" s="394"/>
      <c r="I226" s="394"/>
      <c r="J226" s="394"/>
      <c r="K226" s="394"/>
      <c r="L226" s="394"/>
      <c r="M226" s="394"/>
      <c r="N226" s="394"/>
      <c r="O226" s="394"/>
      <c r="P226" s="394"/>
      <c r="Q226" s="11"/>
      <c r="R226" s="11"/>
      <c r="S226" s="11"/>
      <c r="T226" s="11"/>
      <c r="U226" s="11"/>
    </row>
    <row r="227" spans="7:21" s="393" customFormat="1" x14ac:dyDescent="0.2">
      <c r="G227" s="394"/>
      <c r="H227" s="394"/>
      <c r="I227" s="394"/>
      <c r="J227" s="394"/>
      <c r="K227" s="394"/>
      <c r="L227" s="394"/>
      <c r="M227" s="394"/>
      <c r="N227" s="394"/>
      <c r="O227" s="394"/>
      <c r="P227" s="394"/>
      <c r="Q227" s="11"/>
      <c r="R227" s="11"/>
      <c r="S227" s="11"/>
      <c r="T227" s="11"/>
      <c r="U227" s="11"/>
    </row>
    <row r="228" spans="7:21" s="393" customFormat="1" x14ac:dyDescent="0.2">
      <c r="G228" s="394"/>
      <c r="H228" s="394"/>
      <c r="I228" s="394"/>
      <c r="J228" s="394"/>
      <c r="K228" s="394"/>
      <c r="L228" s="394"/>
      <c r="M228" s="394"/>
      <c r="N228" s="394"/>
      <c r="O228" s="394"/>
      <c r="P228" s="394"/>
      <c r="Q228" s="11"/>
      <c r="R228" s="11"/>
      <c r="S228" s="11"/>
      <c r="T228" s="11"/>
      <c r="U228" s="11"/>
    </row>
    <row r="229" spans="7:21" s="393" customFormat="1" x14ac:dyDescent="0.2">
      <c r="G229" s="394"/>
      <c r="H229" s="394"/>
      <c r="I229" s="394"/>
      <c r="J229" s="394"/>
      <c r="K229" s="394"/>
      <c r="L229" s="394"/>
      <c r="M229" s="394"/>
      <c r="N229" s="394"/>
      <c r="O229" s="394"/>
      <c r="P229" s="394"/>
      <c r="Q229" s="11"/>
      <c r="R229" s="11"/>
      <c r="S229" s="11"/>
      <c r="T229" s="11"/>
      <c r="U229" s="11"/>
    </row>
    <row r="230" spans="7:21" s="393" customFormat="1" x14ac:dyDescent="0.2">
      <c r="G230" s="394"/>
      <c r="H230" s="394"/>
      <c r="I230" s="394"/>
      <c r="J230" s="394"/>
      <c r="K230" s="394"/>
      <c r="L230" s="394"/>
      <c r="M230" s="394"/>
      <c r="N230" s="394"/>
      <c r="O230" s="394"/>
      <c r="P230" s="394"/>
      <c r="Q230" s="11"/>
      <c r="R230" s="11"/>
      <c r="S230" s="11"/>
      <c r="T230" s="11"/>
      <c r="U230" s="11"/>
    </row>
    <row r="231" spans="7:21" s="393" customFormat="1" x14ac:dyDescent="0.2">
      <c r="G231" s="394"/>
      <c r="H231" s="394"/>
      <c r="I231" s="394"/>
      <c r="J231" s="394"/>
      <c r="K231" s="394"/>
      <c r="L231" s="394"/>
      <c r="M231" s="394"/>
      <c r="N231" s="394"/>
      <c r="O231" s="394"/>
      <c r="P231" s="394"/>
      <c r="Q231" s="11"/>
      <c r="R231" s="11"/>
      <c r="S231" s="11"/>
      <c r="T231" s="11"/>
      <c r="U231" s="11"/>
    </row>
    <row r="232" spans="7:21" s="393" customFormat="1" x14ac:dyDescent="0.2">
      <c r="G232" s="394"/>
      <c r="H232" s="394"/>
      <c r="I232" s="394"/>
      <c r="J232" s="394"/>
      <c r="K232" s="394"/>
      <c r="L232" s="394"/>
      <c r="M232" s="394"/>
      <c r="N232" s="394"/>
      <c r="O232" s="394"/>
      <c r="P232" s="394"/>
      <c r="Q232" s="11"/>
      <c r="R232" s="11"/>
      <c r="S232" s="11"/>
      <c r="T232" s="11"/>
      <c r="U232" s="11"/>
    </row>
    <row r="233" spans="7:21" s="393" customFormat="1" x14ac:dyDescent="0.2">
      <c r="G233" s="394"/>
      <c r="H233" s="394"/>
      <c r="I233" s="394"/>
      <c r="J233" s="394"/>
      <c r="K233" s="394"/>
      <c r="L233" s="394"/>
      <c r="M233" s="394"/>
      <c r="N233" s="394"/>
      <c r="O233" s="394"/>
      <c r="P233" s="394"/>
      <c r="Q233" s="11"/>
      <c r="R233" s="11"/>
      <c r="S233" s="11"/>
      <c r="T233" s="11"/>
      <c r="U233" s="11"/>
    </row>
    <row r="234" spans="7:21" s="393" customFormat="1" x14ac:dyDescent="0.2">
      <c r="G234" s="394"/>
      <c r="H234" s="394"/>
      <c r="I234" s="394"/>
      <c r="J234" s="394"/>
      <c r="K234" s="394"/>
      <c r="L234" s="394"/>
      <c r="M234" s="394"/>
      <c r="N234" s="394"/>
      <c r="O234" s="394"/>
      <c r="P234" s="394"/>
      <c r="Q234" s="11"/>
      <c r="R234" s="11"/>
      <c r="S234" s="11"/>
      <c r="T234" s="11"/>
      <c r="U234" s="11"/>
    </row>
    <row r="235" spans="7:21" s="393" customFormat="1" x14ac:dyDescent="0.2">
      <c r="G235" s="394"/>
      <c r="H235" s="394"/>
      <c r="I235" s="394"/>
      <c r="J235" s="394"/>
      <c r="K235" s="394"/>
      <c r="L235" s="394"/>
      <c r="M235" s="394"/>
      <c r="N235" s="394"/>
      <c r="O235" s="394"/>
      <c r="P235" s="394"/>
      <c r="Q235" s="11"/>
      <c r="R235" s="11"/>
      <c r="S235" s="11"/>
      <c r="T235" s="11"/>
      <c r="U235" s="11"/>
    </row>
    <row r="236" spans="7:21" s="393" customFormat="1" x14ac:dyDescent="0.2">
      <c r="G236" s="394"/>
      <c r="H236" s="394"/>
      <c r="I236" s="394"/>
      <c r="J236" s="394"/>
      <c r="K236" s="394"/>
      <c r="L236" s="394"/>
      <c r="M236" s="394"/>
      <c r="N236" s="394"/>
      <c r="O236" s="394"/>
      <c r="P236" s="394"/>
      <c r="Q236" s="11"/>
      <c r="R236" s="11"/>
      <c r="S236" s="11"/>
      <c r="T236" s="11"/>
      <c r="U236" s="11"/>
    </row>
    <row r="237" spans="7:21" s="393" customFormat="1" x14ac:dyDescent="0.2">
      <c r="G237" s="394"/>
      <c r="H237" s="394"/>
      <c r="I237" s="394"/>
      <c r="J237" s="394"/>
      <c r="K237" s="394"/>
      <c r="L237" s="394"/>
      <c r="M237" s="394"/>
      <c r="N237" s="394"/>
      <c r="O237" s="394"/>
      <c r="P237" s="394"/>
      <c r="Q237" s="11"/>
      <c r="R237" s="11"/>
      <c r="S237" s="11"/>
      <c r="T237" s="11"/>
      <c r="U237" s="11"/>
    </row>
    <row r="238" spans="7:21" s="77" customFormat="1" x14ac:dyDescent="0.2">
      <c r="G238" s="52"/>
      <c r="H238" s="52"/>
      <c r="I238" s="52"/>
      <c r="J238" s="52"/>
      <c r="K238" s="52"/>
      <c r="L238" s="52"/>
      <c r="M238" s="52"/>
      <c r="N238" s="52"/>
      <c r="O238" s="52"/>
      <c r="P238" s="52"/>
      <c r="Q238" s="92"/>
      <c r="R238" s="92"/>
      <c r="S238" s="92"/>
      <c r="T238" s="92"/>
      <c r="U238" s="92"/>
    </row>
    <row r="239" spans="7:21" s="77" customFormat="1" x14ac:dyDescent="0.2">
      <c r="G239" s="52"/>
      <c r="H239" s="52"/>
      <c r="I239" s="52"/>
      <c r="J239" s="52"/>
      <c r="K239" s="52"/>
      <c r="L239" s="52"/>
      <c r="M239" s="52"/>
      <c r="N239" s="52"/>
      <c r="O239" s="52"/>
      <c r="P239" s="52"/>
      <c r="Q239" s="92"/>
      <c r="R239" s="92"/>
      <c r="S239" s="92"/>
      <c r="T239" s="92"/>
      <c r="U239" s="92"/>
    </row>
    <row r="240" spans="7:21" s="77" customFormat="1" x14ac:dyDescent="0.2">
      <c r="G240" s="52"/>
      <c r="H240" s="52"/>
      <c r="I240" s="52"/>
      <c r="J240" s="52"/>
      <c r="K240" s="52"/>
      <c r="L240" s="52"/>
      <c r="M240" s="52"/>
      <c r="N240" s="52"/>
      <c r="O240" s="52"/>
      <c r="P240" s="52"/>
      <c r="Q240" s="92"/>
      <c r="R240" s="92"/>
      <c r="S240" s="92"/>
      <c r="T240" s="92"/>
      <c r="U240" s="92"/>
    </row>
    <row r="241" spans="7:21" s="77" customFormat="1" x14ac:dyDescent="0.2">
      <c r="G241" s="52"/>
      <c r="H241" s="52"/>
      <c r="I241" s="52"/>
      <c r="J241" s="52"/>
      <c r="K241" s="52"/>
      <c r="L241" s="52"/>
      <c r="M241" s="52"/>
      <c r="N241" s="52"/>
      <c r="O241" s="52"/>
      <c r="P241" s="52"/>
      <c r="Q241" s="92"/>
      <c r="R241" s="92"/>
      <c r="S241" s="92"/>
      <c r="T241" s="92"/>
      <c r="U241" s="92"/>
    </row>
    <row r="242" spans="7:21" s="77" customFormat="1" x14ac:dyDescent="0.2">
      <c r="G242" s="52"/>
      <c r="H242" s="52"/>
      <c r="I242" s="52"/>
      <c r="J242" s="52"/>
      <c r="K242" s="52"/>
      <c r="L242" s="52"/>
      <c r="M242" s="52"/>
      <c r="N242" s="52"/>
      <c r="O242" s="52"/>
      <c r="P242" s="52"/>
      <c r="Q242" s="92"/>
      <c r="R242" s="92"/>
      <c r="S242" s="92"/>
      <c r="T242" s="92"/>
      <c r="U242" s="92"/>
    </row>
    <row r="243" spans="7:21" s="77" customFormat="1" x14ac:dyDescent="0.2">
      <c r="G243" s="52"/>
      <c r="H243" s="52"/>
      <c r="I243" s="52"/>
      <c r="J243" s="52"/>
      <c r="K243" s="52"/>
      <c r="L243" s="52"/>
      <c r="M243" s="52"/>
      <c r="N243" s="52"/>
      <c r="O243" s="52"/>
      <c r="P243" s="52"/>
      <c r="Q243" s="92"/>
      <c r="R243" s="92"/>
      <c r="S243" s="92"/>
      <c r="T243" s="92"/>
      <c r="U243" s="92"/>
    </row>
    <row r="244" spans="7:21" s="77" customFormat="1" x14ac:dyDescent="0.2">
      <c r="G244" s="52"/>
      <c r="H244" s="52"/>
      <c r="I244" s="52"/>
      <c r="J244" s="52"/>
      <c r="K244" s="52"/>
      <c r="L244" s="52"/>
      <c r="M244" s="52"/>
      <c r="N244" s="52"/>
      <c r="O244" s="52"/>
      <c r="P244" s="52"/>
      <c r="Q244" s="92"/>
      <c r="R244" s="92"/>
      <c r="S244" s="92"/>
      <c r="T244" s="92"/>
      <c r="U244" s="92"/>
    </row>
    <row r="245" spans="7:21" s="77" customFormat="1" x14ac:dyDescent="0.2">
      <c r="G245" s="52"/>
      <c r="H245" s="52"/>
      <c r="I245" s="52"/>
      <c r="J245" s="52"/>
      <c r="K245" s="52"/>
      <c r="L245" s="52"/>
      <c r="M245" s="52"/>
      <c r="N245" s="52"/>
      <c r="O245" s="52"/>
      <c r="P245" s="52"/>
      <c r="Q245" s="92"/>
      <c r="R245" s="92"/>
      <c r="S245" s="92"/>
      <c r="T245" s="92"/>
      <c r="U245" s="92"/>
    </row>
    <row r="246" spans="7:21" s="77" customFormat="1" x14ac:dyDescent="0.2">
      <c r="G246" s="52"/>
      <c r="H246" s="52"/>
      <c r="I246" s="52"/>
      <c r="J246" s="52"/>
      <c r="K246" s="52"/>
      <c r="L246" s="52"/>
      <c r="M246" s="52"/>
      <c r="N246" s="52"/>
      <c r="O246" s="52"/>
      <c r="P246" s="52"/>
      <c r="Q246" s="92"/>
      <c r="R246" s="92"/>
      <c r="S246" s="92"/>
      <c r="T246" s="92"/>
      <c r="U246" s="92"/>
    </row>
    <row r="247" spans="7:21" s="77" customFormat="1" x14ac:dyDescent="0.2">
      <c r="G247" s="52"/>
      <c r="H247" s="52"/>
      <c r="I247" s="52"/>
      <c r="J247" s="52"/>
      <c r="K247" s="52"/>
      <c r="L247" s="52"/>
      <c r="M247" s="52"/>
      <c r="N247" s="52"/>
      <c r="O247" s="52"/>
      <c r="P247" s="52"/>
      <c r="Q247" s="92"/>
      <c r="R247" s="92"/>
      <c r="S247" s="92"/>
      <c r="T247" s="92"/>
      <c r="U247" s="92"/>
    </row>
    <row r="248" spans="7:21" s="77" customFormat="1" x14ac:dyDescent="0.2">
      <c r="G248" s="52"/>
      <c r="H248" s="52"/>
      <c r="I248" s="52"/>
      <c r="J248" s="52"/>
      <c r="K248" s="52"/>
      <c r="L248" s="52"/>
      <c r="M248" s="52"/>
      <c r="N248" s="52"/>
      <c r="O248" s="52"/>
      <c r="P248" s="52"/>
      <c r="Q248" s="92"/>
      <c r="R248" s="92"/>
      <c r="S248" s="92"/>
      <c r="T248" s="92"/>
      <c r="U248" s="92"/>
    </row>
    <row r="249" spans="7:21" s="77" customFormat="1" x14ac:dyDescent="0.2">
      <c r="G249" s="52"/>
      <c r="H249" s="52"/>
      <c r="I249" s="52"/>
      <c r="J249" s="52"/>
      <c r="K249" s="52"/>
      <c r="L249" s="52"/>
      <c r="M249" s="52"/>
      <c r="N249" s="52"/>
      <c r="O249" s="52"/>
      <c r="P249" s="52"/>
      <c r="Q249" s="92"/>
      <c r="R249" s="92"/>
      <c r="S249" s="92"/>
      <c r="T249" s="92"/>
      <c r="U249" s="92"/>
    </row>
    <row r="250" spans="7:21" s="77" customFormat="1" x14ac:dyDescent="0.2">
      <c r="G250" s="52"/>
      <c r="H250" s="52"/>
      <c r="I250" s="52"/>
      <c r="J250" s="52"/>
      <c r="K250" s="52"/>
      <c r="L250" s="52"/>
      <c r="M250" s="52"/>
      <c r="N250" s="52"/>
      <c r="O250" s="52"/>
      <c r="P250" s="52"/>
      <c r="Q250" s="92"/>
      <c r="R250" s="92"/>
      <c r="S250" s="92"/>
      <c r="T250" s="92"/>
      <c r="U250" s="92"/>
    </row>
    <row r="251" spans="7:21" s="77" customFormat="1" x14ac:dyDescent="0.2">
      <c r="G251" s="52"/>
      <c r="H251" s="52"/>
      <c r="I251" s="52"/>
      <c r="J251" s="52"/>
      <c r="K251" s="52"/>
      <c r="L251" s="52"/>
      <c r="M251" s="52"/>
      <c r="N251" s="52"/>
      <c r="O251" s="52"/>
      <c r="P251" s="52"/>
      <c r="Q251" s="92"/>
      <c r="R251" s="92"/>
      <c r="S251" s="92"/>
      <c r="T251" s="92"/>
      <c r="U251" s="92"/>
    </row>
    <row r="252" spans="7:21" s="77" customFormat="1" x14ac:dyDescent="0.2">
      <c r="G252" s="52"/>
      <c r="H252" s="52"/>
      <c r="I252" s="52"/>
      <c r="J252" s="52"/>
      <c r="K252" s="52"/>
      <c r="L252" s="52"/>
      <c r="M252" s="52"/>
      <c r="N252" s="52"/>
      <c r="O252" s="52"/>
      <c r="P252" s="52"/>
      <c r="Q252" s="92"/>
      <c r="R252" s="92"/>
      <c r="S252" s="92"/>
      <c r="T252" s="92"/>
      <c r="U252" s="92"/>
    </row>
    <row r="253" spans="7:21" s="77" customFormat="1" x14ac:dyDescent="0.2">
      <c r="G253" s="52"/>
      <c r="H253" s="52"/>
      <c r="I253" s="52"/>
      <c r="J253" s="52"/>
      <c r="K253" s="52"/>
      <c r="L253" s="52"/>
      <c r="M253" s="52"/>
      <c r="N253" s="52"/>
      <c r="O253" s="52"/>
      <c r="P253" s="52"/>
      <c r="Q253" s="92"/>
      <c r="R253" s="92"/>
      <c r="S253" s="92"/>
      <c r="T253" s="92"/>
      <c r="U253" s="92"/>
    </row>
    <row r="254" spans="7:21" s="77" customFormat="1" x14ac:dyDescent="0.2">
      <c r="G254" s="52"/>
      <c r="H254" s="52"/>
      <c r="I254" s="52"/>
      <c r="J254" s="52"/>
      <c r="K254" s="52"/>
      <c r="L254" s="52"/>
      <c r="M254" s="52"/>
      <c r="N254" s="52"/>
      <c r="O254" s="52"/>
      <c r="P254" s="52"/>
      <c r="Q254" s="92"/>
      <c r="R254" s="92"/>
      <c r="S254" s="92"/>
      <c r="T254" s="92"/>
      <c r="U254" s="92"/>
    </row>
    <row r="255" spans="7:21" s="77" customFormat="1" x14ac:dyDescent="0.2">
      <c r="G255" s="52"/>
      <c r="H255" s="52"/>
      <c r="I255" s="52"/>
      <c r="J255" s="52"/>
      <c r="K255" s="52"/>
      <c r="L255" s="52"/>
      <c r="M255" s="52"/>
      <c r="N255" s="52"/>
      <c r="O255" s="52"/>
      <c r="P255" s="52"/>
      <c r="Q255" s="92"/>
      <c r="R255" s="92"/>
      <c r="S255" s="92"/>
      <c r="T255" s="92"/>
      <c r="U255" s="92"/>
    </row>
    <row r="256" spans="7:21" s="77" customFormat="1" x14ac:dyDescent="0.2">
      <c r="G256" s="52"/>
      <c r="H256" s="52"/>
      <c r="I256" s="52"/>
      <c r="J256" s="52"/>
      <c r="K256" s="52"/>
      <c r="L256" s="52"/>
      <c r="M256" s="52"/>
      <c r="N256" s="52"/>
      <c r="O256" s="52"/>
      <c r="P256" s="52"/>
      <c r="Q256" s="92"/>
      <c r="R256" s="92"/>
      <c r="S256" s="92"/>
      <c r="T256" s="92"/>
      <c r="U256" s="92"/>
    </row>
    <row r="257" spans="7:21" s="77" customFormat="1" x14ac:dyDescent="0.2">
      <c r="G257" s="52"/>
      <c r="H257" s="52"/>
      <c r="I257" s="52"/>
      <c r="J257" s="52"/>
      <c r="K257" s="52"/>
      <c r="L257" s="52"/>
      <c r="M257" s="52"/>
      <c r="N257" s="52"/>
      <c r="O257" s="52"/>
      <c r="P257" s="52"/>
      <c r="Q257" s="92"/>
      <c r="R257" s="92"/>
      <c r="S257" s="92"/>
      <c r="T257" s="92"/>
      <c r="U257" s="92"/>
    </row>
    <row r="258" spans="7:21" s="77" customFormat="1" x14ac:dyDescent="0.2">
      <c r="G258" s="52"/>
      <c r="H258" s="52"/>
      <c r="I258" s="52"/>
      <c r="J258" s="52"/>
      <c r="K258" s="52"/>
      <c r="L258" s="52"/>
      <c r="M258" s="52"/>
      <c r="N258" s="52"/>
      <c r="O258" s="52"/>
      <c r="P258" s="52"/>
      <c r="Q258" s="92"/>
      <c r="R258" s="92"/>
      <c r="S258" s="92"/>
      <c r="T258" s="92"/>
      <c r="U258" s="92"/>
    </row>
    <row r="259" spans="7:21" s="77" customFormat="1" x14ac:dyDescent="0.2">
      <c r="G259" s="52"/>
      <c r="H259" s="52"/>
      <c r="I259" s="52"/>
      <c r="J259" s="52"/>
      <c r="K259" s="52"/>
      <c r="L259" s="52"/>
      <c r="M259" s="52"/>
      <c r="N259" s="52"/>
      <c r="O259" s="52"/>
      <c r="P259" s="52"/>
      <c r="Q259" s="92"/>
      <c r="R259" s="92"/>
      <c r="S259" s="92"/>
      <c r="T259" s="92"/>
      <c r="U259" s="92"/>
    </row>
    <row r="260" spans="7:21" s="77" customFormat="1" x14ac:dyDescent="0.2">
      <c r="G260" s="52"/>
      <c r="H260" s="52"/>
      <c r="I260" s="52"/>
      <c r="J260" s="52"/>
      <c r="K260" s="52"/>
      <c r="L260" s="52"/>
      <c r="M260" s="52"/>
      <c r="N260" s="52"/>
      <c r="O260" s="52"/>
      <c r="P260" s="52"/>
      <c r="Q260" s="92"/>
      <c r="R260" s="92"/>
      <c r="S260" s="92"/>
      <c r="T260" s="92"/>
      <c r="U260" s="92"/>
    </row>
    <row r="261" spans="7:21" s="77" customFormat="1" x14ac:dyDescent="0.2">
      <c r="G261" s="52"/>
      <c r="H261" s="52"/>
      <c r="I261" s="52"/>
      <c r="J261" s="52"/>
      <c r="K261" s="52"/>
      <c r="L261" s="52"/>
      <c r="M261" s="52"/>
      <c r="N261" s="52"/>
      <c r="O261" s="52"/>
      <c r="P261" s="52"/>
      <c r="Q261" s="92"/>
      <c r="R261" s="92"/>
      <c r="S261" s="92"/>
      <c r="T261" s="92"/>
      <c r="U261" s="92"/>
    </row>
    <row r="262" spans="7:21" s="77" customFormat="1" x14ac:dyDescent="0.2">
      <c r="G262" s="52"/>
      <c r="H262" s="52"/>
      <c r="I262" s="52"/>
      <c r="J262" s="52"/>
      <c r="K262" s="52"/>
      <c r="L262" s="52"/>
      <c r="M262" s="52"/>
      <c r="N262" s="52"/>
      <c r="O262" s="52"/>
      <c r="P262" s="52"/>
      <c r="Q262" s="92"/>
      <c r="R262" s="92"/>
      <c r="S262" s="92"/>
      <c r="T262" s="92"/>
      <c r="U262" s="92"/>
    </row>
    <row r="263" spans="7:21" s="77" customFormat="1" x14ac:dyDescent="0.2">
      <c r="G263" s="52"/>
      <c r="H263" s="52"/>
      <c r="I263" s="52"/>
      <c r="J263" s="52"/>
      <c r="K263" s="52"/>
      <c r="L263" s="52"/>
      <c r="M263" s="52"/>
      <c r="N263" s="52"/>
      <c r="O263" s="52"/>
      <c r="P263" s="52"/>
      <c r="Q263" s="92"/>
      <c r="R263" s="92"/>
      <c r="S263" s="92"/>
      <c r="T263" s="92"/>
      <c r="U263" s="92"/>
    </row>
    <row r="264" spans="7:21" s="77" customFormat="1" x14ac:dyDescent="0.2">
      <c r="G264" s="52"/>
      <c r="H264" s="52"/>
      <c r="I264" s="52"/>
      <c r="J264" s="52"/>
      <c r="K264" s="52"/>
      <c r="L264" s="52"/>
      <c r="M264" s="52"/>
      <c r="N264" s="52"/>
      <c r="O264" s="52"/>
      <c r="P264" s="52"/>
      <c r="Q264" s="92"/>
      <c r="R264" s="92"/>
      <c r="S264" s="92"/>
      <c r="T264" s="92"/>
      <c r="U264" s="92"/>
    </row>
    <row r="265" spans="7:21" s="77" customFormat="1" x14ac:dyDescent="0.2">
      <c r="G265" s="52"/>
      <c r="H265" s="52"/>
      <c r="I265" s="52"/>
      <c r="J265" s="52"/>
      <c r="K265" s="52"/>
      <c r="L265" s="52"/>
      <c r="M265" s="52"/>
      <c r="N265" s="52"/>
      <c r="O265" s="52"/>
      <c r="P265" s="52"/>
      <c r="Q265" s="92"/>
      <c r="R265" s="92"/>
      <c r="S265" s="92"/>
      <c r="T265" s="92"/>
      <c r="U265" s="92"/>
    </row>
    <row r="266" spans="7:21" s="77" customFormat="1" x14ac:dyDescent="0.2">
      <c r="G266" s="52"/>
      <c r="H266" s="52"/>
      <c r="I266" s="52"/>
      <c r="J266" s="52"/>
      <c r="K266" s="52"/>
      <c r="L266" s="52"/>
      <c r="M266" s="52"/>
      <c r="N266" s="52"/>
      <c r="O266" s="52"/>
      <c r="P266" s="52"/>
      <c r="Q266" s="92"/>
      <c r="R266" s="92"/>
      <c r="S266" s="92"/>
      <c r="T266" s="92"/>
      <c r="U266" s="92"/>
    </row>
    <row r="267" spans="7:21" s="77" customFormat="1" x14ac:dyDescent="0.2">
      <c r="G267" s="52"/>
      <c r="H267" s="52"/>
      <c r="I267" s="52"/>
      <c r="J267" s="52"/>
      <c r="K267" s="52"/>
      <c r="L267" s="52"/>
      <c r="M267" s="52"/>
      <c r="N267" s="52"/>
      <c r="O267" s="52"/>
      <c r="P267" s="52"/>
      <c r="Q267" s="92"/>
      <c r="R267" s="92"/>
      <c r="S267" s="92"/>
      <c r="T267" s="92"/>
      <c r="U267" s="92"/>
    </row>
    <row r="268" spans="7:21" s="77" customFormat="1" x14ac:dyDescent="0.2">
      <c r="G268" s="52"/>
      <c r="H268" s="52"/>
      <c r="I268" s="52"/>
      <c r="J268" s="52"/>
      <c r="K268" s="52"/>
      <c r="L268" s="52"/>
      <c r="M268" s="52"/>
      <c r="N268" s="52"/>
      <c r="O268" s="52"/>
      <c r="P268" s="52"/>
      <c r="Q268" s="92"/>
      <c r="R268" s="92"/>
      <c r="S268" s="92"/>
      <c r="T268" s="92"/>
      <c r="U268" s="92"/>
    </row>
    <row r="269" spans="7:21" s="77" customFormat="1" x14ac:dyDescent="0.2">
      <c r="G269" s="52"/>
      <c r="H269" s="52"/>
      <c r="I269" s="52"/>
      <c r="J269" s="52"/>
      <c r="K269" s="52"/>
      <c r="L269" s="52"/>
      <c r="M269" s="52"/>
      <c r="N269" s="52"/>
      <c r="O269" s="52"/>
      <c r="P269" s="52"/>
      <c r="Q269" s="92"/>
      <c r="R269" s="92"/>
      <c r="S269" s="92"/>
      <c r="T269" s="92"/>
      <c r="U269" s="92"/>
    </row>
    <row r="270" spans="7:21" s="77" customFormat="1" x14ac:dyDescent="0.2">
      <c r="G270" s="52"/>
      <c r="H270" s="52"/>
      <c r="I270" s="52"/>
      <c r="J270" s="52"/>
      <c r="K270" s="52"/>
      <c r="L270" s="52"/>
      <c r="M270" s="52"/>
      <c r="N270" s="52"/>
      <c r="O270" s="52"/>
      <c r="P270" s="52"/>
      <c r="Q270" s="92"/>
      <c r="R270" s="92"/>
      <c r="S270" s="92"/>
      <c r="T270" s="92"/>
      <c r="U270" s="92"/>
    </row>
    <row r="271" spans="7:21" s="77" customFormat="1" x14ac:dyDescent="0.2">
      <c r="G271" s="52"/>
      <c r="H271" s="52"/>
      <c r="I271" s="52"/>
      <c r="J271" s="52"/>
      <c r="K271" s="52"/>
      <c r="L271" s="52"/>
      <c r="M271" s="52"/>
      <c r="N271" s="52"/>
      <c r="O271" s="52"/>
      <c r="P271" s="52"/>
      <c r="Q271" s="92"/>
      <c r="R271" s="92"/>
      <c r="S271" s="92"/>
      <c r="T271" s="92"/>
      <c r="U271" s="92"/>
    </row>
    <row r="272" spans="7:21" s="77" customFormat="1" x14ac:dyDescent="0.2">
      <c r="G272" s="52"/>
      <c r="H272" s="52"/>
      <c r="I272" s="52"/>
      <c r="J272" s="52"/>
      <c r="K272" s="52"/>
      <c r="L272" s="52"/>
      <c r="M272" s="52"/>
      <c r="N272" s="52"/>
      <c r="O272" s="52"/>
      <c r="P272" s="52"/>
      <c r="Q272" s="92"/>
      <c r="R272" s="92"/>
      <c r="S272" s="92"/>
      <c r="T272" s="92"/>
      <c r="U272" s="92"/>
    </row>
    <row r="273" spans="7:21" s="77" customFormat="1" x14ac:dyDescent="0.2">
      <c r="G273" s="52"/>
      <c r="H273" s="52"/>
      <c r="I273" s="52"/>
      <c r="J273" s="52"/>
      <c r="K273" s="52"/>
      <c r="L273" s="52"/>
      <c r="M273" s="52"/>
      <c r="N273" s="52"/>
      <c r="O273" s="52"/>
      <c r="P273" s="52"/>
      <c r="Q273" s="92"/>
      <c r="R273" s="92"/>
      <c r="S273" s="92"/>
      <c r="T273" s="92"/>
      <c r="U273" s="92"/>
    </row>
    <row r="274" spans="7:21" s="77" customFormat="1" x14ac:dyDescent="0.2">
      <c r="G274" s="52"/>
      <c r="H274" s="52"/>
      <c r="I274" s="52"/>
      <c r="J274" s="52"/>
      <c r="K274" s="52"/>
      <c r="L274" s="52"/>
      <c r="M274" s="52"/>
      <c r="N274" s="52"/>
      <c r="O274" s="52"/>
      <c r="P274" s="52"/>
      <c r="Q274" s="92"/>
      <c r="R274" s="92"/>
      <c r="S274" s="92"/>
      <c r="T274" s="92"/>
      <c r="U274" s="92"/>
    </row>
    <row r="275" spans="7:21" s="77" customFormat="1" x14ac:dyDescent="0.2">
      <c r="G275" s="52"/>
      <c r="H275" s="52"/>
      <c r="I275" s="52"/>
      <c r="J275" s="52"/>
      <c r="K275" s="52"/>
      <c r="L275" s="52"/>
      <c r="M275" s="52"/>
      <c r="N275" s="52"/>
      <c r="O275" s="52"/>
      <c r="P275" s="52"/>
      <c r="Q275" s="92"/>
      <c r="R275" s="92"/>
      <c r="S275" s="92"/>
      <c r="T275" s="92"/>
      <c r="U275" s="92"/>
    </row>
    <row r="276" spans="7:21" s="77" customFormat="1" x14ac:dyDescent="0.2">
      <c r="G276" s="52"/>
      <c r="H276" s="52"/>
      <c r="I276" s="52"/>
      <c r="J276" s="52"/>
      <c r="K276" s="52"/>
      <c r="L276" s="52"/>
      <c r="M276" s="52"/>
      <c r="N276" s="52"/>
      <c r="O276" s="52"/>
      <c r="P276" s="52"/>
      <c r="Q276" s="92"/>
      <c r="R276" s="92"/>
      <c r="S276" s="92"/>
      <c r="T276" s="92"/>
      <c r="U276" s="92"/>
    </row>
    <row r="277" spans="7:21" s="77" customFormat="1" x14ac:dyDescent="0.2">
      <c r="G277" s="52"/>
      <c r="H277" s="52"/>
      <c r="I277" s="52"/>
      <c r="J277" s="52"/>
      <c r="K277" s="52"/>
      <c r="L277" s="52"/>
      <c r="M277" s="52"/>
      <c r="N277" s="52"/>
      <c r="O277" s="52"/>
      <c r="P277" s="52"/>
      <c r="Q277" s="92"/>
      <c r="R277" s="92"/>
      <c r="S277" s="92"/>
      <c r="T277" s="92"/>
      <c r="U277" s="92"/>
    </row>
    <row r="278" spans="7:21" s="77" customFormat="1" x14ac:dyDescent="0.2">
      <c r="G278" s="52"/>
      <c r="H278" s="52"/>
      <c r="I278" s="52"/>
      <c r="J278" s="52"/>
      <c r="K278" s="52"/>
      <c r="L278" s="52"/>
      <c r="M278" s="52"/>
      <c r="N278" s="52"/>
      <c r="O278" s="52"/>
      <c r="P278" s="52"/>
      <c r="Q278" s="92"/>
      <c r="R278" s="92"/>
      <c r="S278" s="92"/>
      <c r="T278" s="92"/>
      <c r="U278" s="92"/>
    </row>
    <row r="279" spans="7:21" s="77" customFormat="1" x14ac:dyDescent="0.2">
      <c r="G279" s="52"/>
      <c r="H279" s="52"/>
      <c r="I279" s="52"/>
      <c r="J279" s="52"/>
      <c r="K279" s="52"/>
      <c r="L279" s="52"/>
      <c r="M279" s="52"/>
      <c r="N279" s="52"/>
      <c r="O279" s="52"/>
      <c r="P279" s="52"/>
      <c r="Q279" s="92"/>
      <c r="R279" s="92"/>
      <c r="S279" s="92"/>
      <c r="T279" s="92"/>
      <c r="U279" s="92"/>
    </row>
    <row r="280" spans="7:21" s="77" customFormat="1" x14ac:dyDescent="0.2">
      <c r="G280" s="52"/>
      <c r="H280" s="52"/>
      <c r="I280" s="52"/>
      <c r="J280" s="52"/>
      <c r="K280" s="52"/>
      <c r="L280" s="52"/>
      <c r="M280" s="52"/>
      <c r="N280" s="52"/>
      <c r="O280" s="52"/>
      <c r="P280" s="52"/>
      <c r="Q280" s="92"/>
      <c r="R280" s="92"/>
      <c r="S280" s="92"/>
      <c r="T280" s="92"/>
      <c r="U280" s="92"/>
    </row>
    <row r="281" spans="7:21" s="77" customFormat="1" x14ac:dyDescent="0.2">
      <c r="G281" s="52"/>
      <c r="H281" s="52"/>
      <c r="I281" s="52"/>
      <c r="J281" s="52"/>
      <c r="K281" s="52"/>
      <c r="L281" s="52"/>
      <c r="M281" s="52"/>
      <c r="N281" s="52"/>
      <c r="O281" s="52"/>
      <c r="P281" s="52"/>
      <c r="Q281" s="92"/>
      <c r="R281" s="92"/>
      <c r="S281" s="92"/>
      <c r="T281" s="92"/>
      <c r="U281" s="92"/>
    </row>
    <row r="282" spans="7:21" s="77" customFormat="1" x14ac:dyDescent="0.2">
      <c r="G282" s="52"/>
      <c r="H282" s="52"/>
      <c r="I282" s="52"/>
      <c r="J282" s="52"/>
      <c r="K282" s="52"/>
      <c r="L282" s="52"/>
      <c r="M282" s="52"/>
      <c r="N282" s="52"/>
      <c r="O282" s="52"/>
      <c r="P282" s="52"/>
      <c r="Q282" s="92"/>
      <c r="R282" s="92"/>
      <c r="S282" s="92"/>
      <c r="T282" s="92"/>
      <c r="U282" s="92"/>
    </row>
    <row r="283" spans="7:21" s="77" customFormat="1" x14ac:dyDescent="0.2">
      <c r="G283" s="52"/>
      <c r="H283" s="52"/>
      <c r="I283" s="52"/>
      <c r="J283" s="52"/>
      <c r="K283" s="52"/>
      <c r="L283" s="52"/>
      <c r="M283" s="52"/>
      <c r="N283" s="52"/>
      <c r="O283" s="52"/>
      <c r="P283" s="52"/>
      <c r="Q283" s="92"/>
      <c r="R283" s="92"/>
      <c r="S283" s="92"/>
      <c r="T283" s="92"/>
      <c r="U283" s="92"/>
    </row>
    <row r="284" spans="7:21" s="77" customFormat="1" x14ac:dyDescent="0.2">
      <c r="G284" s="52"/>
      <c r="H284" s="52"/>
      <c r="I284" s="52"/>
      <c r="J284" s="52"/>
      <c r="K284" s="52"/>
      <c r="L284" s="52"/>
      <c r="M284" s="52"/>
      <c r="N284" s="52"/>
      <c r="O284" s="52"/>
      <c r="P284" s="52"/>
      <c r="Q284" s="92"/>
      <c r="R284" s="92"/>
      <c r="S284" s="92"/>
      <c r="T284" s="92"/>
      <c r="U284" s="92"/>
    </row>
    <row r="285" spans="7:21" s="77" customFormat="1" x14ac:dyDescent="0.2">
      <c r="G285" s="52"/>
      <c r="H285" s="52"/>
      <c r="I285" s="52"/>
      <c r="J285" s="52"/>
      <c r="K285" s="52"/>
      <c r="L285" s="52"/>
      <c r="M285" s="52"/>
      <c r="N285" s="52"/>
      <c r="O285" s="52"/>
      <c r="P285" s="52"/>
      <c r="Q285" s="92"/>
      <c r="R285" s="92"/>
      <c r="S285" s="92"/>
      <c r="T285" s="92"/>
      <c r="U285" s="92"/>
    </row>
    <row r="286" spans="7:21" s="77" customFormat="1" x14ac:dyDescent="0.2">
      <c r="G286" s="52"/>
      <c r="H286" s="52"/>
      <c r="I286" s="52"/>
      <c r="J286" s="52"/>
      <c r="K286" s="52"/>
      <c r="L286" s="52"/>
      <c r="M286" s="52"/>
      <c r="N286" s="52"/>
      <c r="O286" s="52"/>
      <c r="P286" s="52"/>
      <c r="Q286" s="92"/>
      <c r="R286" s="92"/>
      <c r="S286" s="92"/>
      <c r="T286" s="92"/>
      <c r="U286" s="92"/>
    </row>
    <row r="287" spans="7:21" s="77" customFormat="1" x14ac:dyDescent="0.2">
      <c r="G287" s="52"/>
      <c r="H287" s="52"/>
      <c r="I287" s="52"/>
      <c r="J287" s="52"/>
      <c r="K287" s="52"/>
      <c r="L287" s="52"/>
      <c r="M287" s="52"/>
      <c r="N287" s="52"/>
      <c r="O287" s="52"/>
      <c r="P287" s="52"/>
      <c r="Q287" s="92"/>
      <c r="R287" s="92"/>
      <c r="S287" s="92"/>
      <c r="T287" s="92"/>
      <c r="U287" s="92"/>
    </row>
    <row r="288" spans="7:21" s="77" customFormat="1" x14ac:dyDescent="0.2">
      <c r="G288" s="52"/>
      <c r="H288" s="52"/>
      <c r="I288" s="52"/>
      <c r="J288" s="52"/>
      <c r="K288" s="52"/>
      <c r="L288" s="52"/>
      <c r="M288" s="52"/>
      <c r="N288" s="52"/>
      <c r="O288" s="52"/>
      <c r="P288" s="52"/>
      <c r="Q288" s="92"/>
      <c r="R288" s="92"/>
      <c r="S288" s="92"/>
      <c r="T288" s="92"/>
      <c r="U288" s="92"/>
    </row>
    <row r="289" spans="7:21" s="77" customFormat="1" x14ac:dyDescent="0.2">
      <c r="G289" s="52"/>
      <c r="H289" s="52"/>
      <c r="I289" s="52"/>
      <c r="J289" s="52"/>
      <c r="K289" s="52"/>
      <c r="L289" s="52"/>
      <c r="M289" s="52"/>
      <c r="N289" s="52"/>
      <c r="O289" s="52"/>
      <c r="P289" s="52"/>
      <c r="Q289" s="92"/>
      <c r="R289" s="92"/>
      <c r="S289" s="92"/>
      <c r="T289" s="92"/>
      <c r="U289" s="92"/>
    </row>
    <row r="290" spans="7:21" s="77" customFormat="1" x14ac:dyDescent="0.2">
      <c r="G290" s="52"/>
      <c r="H290" s="52"/>
      <c r="I290" s="52"/>
      <c r="J290" s="52"/>
      <c r="K290" s="52"/>
      <c r="L290" s="52"/>
      <c r="M290" s="52"/>
      <c r="N290" s="52"/>
      <c r="O290" s="52"/>
      <c r="P290" s="52"/>
      <c r="Q290" s="92"/>
      <c r="R290" s="92"/>
      <c r="S290" s="92"/>
      <c r="T290" s="92"/>
      <c r="U290" s="92"/>
    </row>
    <row r="291" spans="7:21" s="77" customFormat="1" x14ac:dyDescent="0.2">
      <c r="G291" s="52"/>
      <c r="H291" s="52"/>
      <c r="I291" s="52"/>
      <c r="J291" s="52"/>
      <c r="K291" s="52"/>
      <c r="L291" s="52"/>
      <c r="M291" s="52"/>
      <c r="N291" s="52"/>
      <c r="O291" s="52"/>
      <c r="P291" s="52"/>
      <c r="Q291" s="92"/>
      <c r="R291" s="92"/>
      <c r="S291" s="92"/>
      <c r="T291" s="92"/>
      <c r="U291" s="92"/>
    </row>
    <row r="292" spans="7:21" s="77" customFormat="1" x14ac:dyDescent="0.2">
      <c r="G292" s="52"/>
      <c r="H292" s="52"/>
      <c r="I292" s="52"/>
      <c r="J292" s="52"/>
      <c r="K292" s="52"/>
      <c r="L292" s="52"/>
      <c r="M292" s="52"/>
      <c r="N292" s="52"/>
      <c r="O292" s="52"/>
      <c r="P292" s="52"/>
      <c r="Q292" s="92"/>
      <c r="R292" s="92"/>
      <c r="S292" s="92"/>
      <c r="T292" s="92"/>
      <c r="U292" s="92"/>
    </row>
    <row r="293" spans="7:21" s="77" customFormat="1" x14ac:dyDescent="0.2">
      <c r="G293" s="52"/>
      <c r="H293" s="52"/>
      <c r="I293" s="52"/>
      <c r="J293" s="52"/>
      <c r="K293" s="52"/>
      <c r="L293" s="52"/>
      <c r="M293" s="52"/>
      <c r="N293" s="52"/>
      <c r="O293" s="52"/>
      <c r="P293" s="52"/>
      <c r="Q293" s="92"/>
      <c r="R293" s="92"/>
      <c r="S293" s="92"/>
      <c r="T293" s="92"/>
      <c r="U293" s="92"/>
    </row>
    <row r="294" spans="7:21" s="77" customFormat="1" x14ac:dyDescent="0.2">
      <c r="G294" s="52"/>
      <c r="H294" s="52"/>
      <c r="I294" s="52"/>
      <c r="J294" s="52"/>
      <c r="K294" s="52"/>
      <c r="L294" s="52"/>
      <c r="M294" s="52"/>
      <c r="N294" s="52"/>
      <c r="O294" s="52"/>
      <c r="P294" s="52"/>
      <c r="Q294" s="92"/>
      <c r="R294" s="92"/>
      <c r="S294" s="92"/>
      <c r="T294" s="92"/>
      <c r="U294" s="92"/>
    </row>
    <row r="295" spans="7:21" s="77" customFormat="1" x14ac:dyDescent="0.2">
      <c r="G295" s="52"/>
      <c r="H295" s="52"/>
      <c r="I295" s="52"/>
      <c r="J295" s="52"/>
      <c r="K295" s="52"/>
      <c r="L295" s="52"/>
      <c r="M295" s="52"/>
      <c r="N295" s="52"/>
      <c r="O295" s="52"/>
      <c r="P295" s="52"/>
      <c r="Q295" s="92"/>
      <c r="R295" s="92"/>
      <c r="S295" s="92"/>
      <c r="T295" s="92"/>
      <c r="U295" s="92"/>
    </row>
    <row r="296" spans="7:21" s="77" customFormat="1" x14ac:dyDescent="0.2">
      <c r="G296" s="52"/>
      <c r="H296" s="52"/>
      <c r="I296" s="52"/>
      <c r="J296" s="52"/>
      <c r="K296" s="52"/>
      <c r="L296" s="52"/>
      <c r="M296" s="52"/>
      <c r="N296" s="52"/>
      <c r="O296" s="52"/>
      <c r="P296" s="52"/>
      <c r="Q296" s="92"/>
      <c r="R296" s="92"/>
      <c r="S296" s="92"/>
      <c r="T296" s="92"/>
      <c r="U296" s="92"/>
    </row>
    <row r="297" spans="7:21" s="77" customFormat="1" x14ac:dyDescent="0.2">
      <c r="G297" s="52"/>
      <c r="H297" s="52"/>
      <c r="I297" s="52"/>
      <c r="J297" s="52"/>
      <c r="K297" s="52"/>
      <c r="L297" s="52"/>
      <c r="M297" s="52"/>
      <c r="N297" s="52"/>
      <c r="O297" s="52"/>
      <c r="P297" s="52"/>
      <c r="Q297" s="92"/>
      <c r="R297" s="92"/>
      <c r="S297" s="92"/>
      <c r="T297" s="92"/>
      <c r="U297" s="92"/>
    </row>
    <row r="298" spans="7:21" s="77" customFormat="1" x14ac:dyDescent="0.2">
      <c r="G298" s="52"/>
      <c r="H298" s="52"/>
      <c r="I298" s="52"/>
      <c r="J298" s="52"/>
      <c r="K298" s="52"/>
      <c r="L298" s="52"/>
      <c r="M298" s="52"/>
      <c r="N298" s="52"/>
      <c r="O298" s="52"/>
      <c r="P298" s="52"/>
      <c r="Q298" s="92"/>
      <c r="R298" s="92"/>
      <c r="S298" s="92"/>
      <c r="T298" s="92"/>
      <c r="U298" s="92"/>
    </row>
    <row r="299" spans="7:21" s="77" customFormat="1" x14ac:dyDescent="0.2">
      <c r="G299" s="52"/>
      <c r="H299" s="52"/>
      <c r="I299" s="52"/>
      <c r="J299" s="52"/>
      <c r="K299" s="52"/>
      <c r="L299" s="52"/>
      <c r="M299" s="52"/>
      <c r="N299" s="52"/>
      <c r="O299" s="52"/>
      <c r="P299" s="52"/>
      <c r="Q299" s="92"/>
      <c r="R299" s="92"/>
      <c r="S299" s="92"/>
      <c r="T299" s="92"/>
      <c r="U299" s="92"/>
    </row>
    <row r="300" spans="7:21" s="77" customFormat="1" x14ac:dyDescent="0.2">
      <c r="G300" s="52"/>
      <c r="H300" s="52"/>
      <c r="I300" s="52"/>
      <c r="J300" s="52"/>
      <c r="K300" s="52"/>
      <c r="L300" s="52"/>
      <c r="M300" s="52"/>
      <c r="N300" s="52"/>
      <c r="O300" s="52"/>
      <c r="P300" s="52"/>
      <c r="Q300" s="92"/>
      <c r="R300" s="92"/>
      <c r="S300" s="92"/>
      <c r="T300" s="92"/>
      <c r="U300" s="92"/>
    </row>
    <row r="301" spans="7:21" s="77" customFormat="1" x14ac:dyDescent="0.2">
      <c r="G301" s="52"/>
      <c r="H301" s="52"/>
      <c r="I301" s="52"/>
      <c r="J301" s="52"/>
      <c r="K301" s="52"/>
      <c r="L301" s="52"/>
      <c r="M301" s="52"/>
      <c r="N301" s="52"/>
      <c r="O301" s="52"/>
      <c r="P301" s="52"/>
      <c r="Q301" s="92"/>
      <c r="R301" s="92"/>
      <c r="S301" s="92"/>
      <c r="T301" s="92"/>
      <c r="U301" s="92"/>
    </row>
    <row r="302" spans="7:21" s="77" customFormat="1" x14ac:dyDescent="0.2">
      <c r="G302" s="52"/>
      <c r="H302" s="52"/>
      <c r="I302" s="52"/>
      <c r="J302" s="52"/>
      <c r="K302" s="52"/>
      <c r="L302" s="52"/>
      <c r="M302" s="52"/>
      <c r="N302" s="52"/>
      <c r="O302" s="52"/>
      <c r="P302" s="52"/>
      <c r="Q302" s="92"/>
      <c r="R302" s="92"/>
      <c r="S302" s="92"/>
      <c r="T302" s="92"/>
      <c r="U302" s="92"/>
    </row>
    <row r="303" spans="7:21" s="77" customFormat="1" x14ac:dyDescent="0.2">
      <c r="G303" s="52"/>
      <c r="H303" s="52"/>
      <c r="I303" s="52"/>
      <c r="J303" s="52"/>
      <c r="K303" s="52"/>
      <c r="L303" s="52"/>
      <c r="M303" s="52"/>
      <c r="N303" s="52"/>
      <c r="O303" s="52"/>
      <c r="P303" s="52"/>
      <c r="Q303" s="92"/>
      <c r="R303" s="92"/>
      <c r="S303" s="92"/>
      <c r="T303" s="92"/>
      <c r="U303" s="92"/>
    </row>
    <row r="304" spans="7:21" s="77" customFormat="1" x14ac:dyDescent="0.2">
      <c r="G304" s="52"/>
      <c r="H304" s="52"/>
      <c r="I304" s="52"/>
      <c r="J304" s="52"/>
      <c r="K304" s="52"/>
      <c r="L304" s="52"/>
      <c r="M304" s="52"/>
      <c r="N304" s="52"/>
      <c r="O304" s="52"/>
      <c r="P304" s="52"/>
      <c r="Q304" s="92"/>
      <c r="R304" s="92"/>
      <c r="S304" s="92"/>
      <c r="T304" s="92"/>
      <c r="U304" s="92"/>
    </row>
    <row r="305" spans="7:21" s="77" customFormat="1" x14ac:dyDescent="0.2">
      <c r="G305" s="52"/>
      <c r="H305" s="52"/>
      <c r="I305" s="52"/>
      <c r="J305" s="52"/>
      <c r="K305" s="52"/>
      <c r="L305" s="52"/>
      <c r="M305" s="52"/>
      <c r="N305" s="52"/>
      <c r="O305" s="52"/>
      <c r="P305" s="52"/>
      <c r="Q305" s="92"/>
      <c r="R305" s="92"/>
      <c r="S305" s="92"/>
      <c r="T305" s="92"/>
      <c r="U305" s="92"/>
    </row>
    <row r="306" spans="7:21" s="77" customFormat="1" x14ac:dyDescent="0.2">
      <c r="G306" s="52"/>
      <c r="H306" s="52"/>
      <c r="I306" s="52"/>
      <c r="J306" s="52"/>
      <c r="K306" s="52"/>
      <c r="L306" s="52"/>
      <c r="M306" s="52"/>
      <c r="N306" s="52"/>
      <c r="O306" s="52"/>
      <c r="P306" s="52"/>
      <c r="Q306" s="92"/>
      <c r="R306" s="92"/>
      <c r="S306" s="92"/>
      <c r="T306" s="92"/>
      <c r="U306" s="92"/>
    </row>
    <row r="307" spans="7:21" s="77" customFormat="1" x14ac:dyDescent="0.2">
      <c r="G307" s="52"/>
      <c r="H307" s="52"/>
      <c r="I307" s="52"/>
      <c r="J307" s="52"/>
      <c r="K307" s="52"/>
      <c r="L307" s="52"/>
      <c r="M307" s="52"/>
      <c r="N307" s="52"/>
      <c r="O307" s="52"/>
      <c r="P307" s="52"/>
      <c r="Q307" s="92"/>
      <c r="R307" s="92"/>
      <c r="S307" s="92"/>
      <c r="T307" s="92"/>
      <c r="U307" s="92"/>
    </row>
    <row r="308" spans="7:21" s="77" customFormat="1" x14ac:dyDescent="0.2">
      <c r="G308" s="52"/>
      <c r="H308" s="52"/>
      <c r="I308" s="52"/>
      <c r="J308" s="52"/>
      <c r="K308" s="52"/>
      <c r="L308" s="52"/>
      <c r="M308" s="52"/>
      <c r="N308" s="52"/>
      <c r="O308" s="52"/>
      <c r="P308" s="52"/>
      <c r="Q308" s="92"/>
      <c r="R308" s="92"/>
      <c r="S308" s="92"/>
      <c r="T308" s="92"/>
      <c r="U308" s="92"/>
    </row>
    <row r="309" spans="7:21" s="77" customFormat="1" x14ac:dyDescent="0.2">
      <c r="G309" s="52"/>
      <c r="H309" s="52"/>
      <c r="I309" s="52"/>
      <c r="J309" s="52"/>
      <c r="K309" s="52"/>
      <c r="L309" s="52"/>
      <c r="M309" s="52"/>
      <c r="N309" s="52"/>
      <c r="O309" s="52"/>
      <c r="P309" s="52"/>
      <c r="Q309" s="92"/>
      <c r="R309" s="92"/>
      <c r="S309" s="92"/>
      <c r="T309" s="92"/>
      <c r="U309" s="92"/>
    </row>
    <row r="310" spans="7:21" s="77" customFormat="1" x14ac:dyDescent="0.2">
      <c r="G310" s="52"/>
      <c r="H310" s="52"/>
      <c r="I310" s="52"/>
      <c r="J310" s="52"/>
      <c r="K310" s="52"/>
      <c r="L310" s="52"/>
      <c r="M310" s="52"/>
      <c r="N310" s="52"/>
      <c r="O310" s="52"/>
      <c r="P310" s="52"/>
      <c r="Q310" s="92"/>
      <c r="R310" s="92"/>
      <c r="S310" s="92"/>
      <c r="T310" s="92"/>
      <c r="U310" s="92"/>
    </row>
    <row r="311" spans="7:21" s="77" customFormat="1" x14ac:dyDescent="0.2">
      <c r="G311" s="52"/>
      <c r="H311" s="52"/>
      <c r="I311" s="52"/>
      <c r="J311" s="52"/>
      <c r="K311" s="52"/>
      <c r="L311" s="52"/>
      <c r="M311" s="52"/>
      <c r="N311" s="52"/>
      <c r="O311" s="52"/>
      <c r="P311" s="52"/>
      <c r="Q311" s="92"/>
      <c r="R311" s="92"/>
      <c r="S311" s="92"/>
      <c r="T311" s="92"/>
      <c r="U311" s="92"/>
    </row>
    <row r="312" spans="7:21" s="77" customFormat="1" x14ac:dyDescent="0.2">
      <c r="G312" s="52"/>
      <c r="H312" s="52"/>
      <c r="I312" s="52"/>
      <c r="J312" s="52"/>
      <c r="K312" s="52"/>
      <c r="L312" s="52"/>
      <c r="M312" s="52"/>
      <c r="N312" s="52"/>
      <c r="O312" s="52"/>
      <c r="P312" s="52"/>
      <c r="Q312" s="92"/>
      <c r="R312" s="92"/>
      <c r="S312" s="92"/>
      <c r="T312" s="92"/>
      <c r="U312" s="92"/>
    </row>
    <row r="313" spans="7:21" s="77" customFormat="1" x14ac:dyDescent="0.2">
      <c r="G313" s="52"/>
      <c r="H313" s="52"/>
      <c r="I313" s="52"/>
      <c r="J313" s="52"/>
      <c r="K313" s="52"/>
      <c r="L313" s="52"/>
      <c r="M313" s="52"/>
      <c r="N313" s="52"/>
      <c r="O313" s="52"/>
      <c r="P313" s="52"/>
      <c r="Q313" s="92"/>
      <c r="R313" s="92"/>
      <c r="S313" s="92"/>
      <c r="T313" s="92"/>
      <c r="U313" s="92"/>
    </row>
    <row r="314" spans="7:21" s="77" customFormat="1" x14ac:dyDescent="0.2">
      <c r="G314" s="52"/>
      <c r="H314" s="52"/>
      <c r="I314" s="52"/>
      <c r="J314" s="52"/>
      <c r="K314" s="52"/>
      <c r="L314" s="52"/>
      <c r="M314" s="52"/>
      <c r="N314" s="52"/>
      <c r="O314" s="52"/>
      <c r="P314" s="52"/>
      <c r="Q314" s="92"/>
      <c r="R314" s="92"/>
      <c r="S314" s="92"/>
      <c r="T314" s="92"/>
      <c r="U314" s="92"/>
    </row>
    <row r="315" spans="7:21" s="77" customFormat="1" x14ac:dyDescent="0.2">
      <c r="G315" s="52"/>
      <c r="H315" s="52"/>
      <c r="I315" s="52"/>
      <c r="J315" s="52"/>
      <c r="K315" s="52"/>
      <c r="L315" s="52"/>
      <c r="M315" s="52"/>
      <c r="N315" s="52"/>
      <c r="O315" s="52"/>
      <c r="P315" s="52"/>
      <c r="Q315" s="92"/>
      <c r="R315" s="92"/>
      <c r="S315" s="92"/>
      <c r="T315" s="92"/>
      <c r="U315" s="92"/>
    </row>
    <row r="316" spans="7:21" s="77" customFormat="1" x14ac:dyDescent="0.2">
      <c r="G316" s="52"/>
      <c r="H316" s="52"/>
      <c r="I316" s="52"/>
      <c r="J316" s="52"/>
      <c r="K316" s="52"/>
      <c r="L316" s="52"/>
      <c r="M316" s="52"/>
      <c r="N316" s="52"/>
      <c r="O316" s="52"/>
      <c r="P316" s="52"/>
      <c r="Q316" s="92"/>
      <c r="R316" s="92"/>
      <c r="S316" s="92"/>
      <c r="T316" s="92"/>
      <c r="U316" s="92"/>
    </row>
    <row r="317" spans="7:21" s="77" customFormat="1" x14ac:dyDescent="0.2">
      <c r="G317" s="52"/>
      <c r="H317" s="52"/>
      <c r="I317" s="52"/>
      <c r="J317" s="52"/>
      <c r="K317" s="52"/>
      <c r="L317" s="52"/>
      <c r="M317" s="52"/>
      <c r="N317" s="52"/>
      <c r="O317" s="52"/>
      <c r="P317" s="52"/>
      <c r="Q317" s="92"/>
      <c r="R317" s="92"/>
      <c r="S317" s="92"/>
      <c r="T317" s="92"/>
      <c r="U317" s="92"/>
    </row>
    <row r="318" spans="7:21" s="77" customFormat="1" x14ac:dyDescent="0.2">
      <c r="G318" s="52"/>
      <c r="H318" s="52"/>
      <c r="I318" s="52"/>
      <c r="J318" s="52"/>
      <c r="K318" s="52"/>
      <c r="L318" s="52"/>
      <c r="M318" s="52"/>
      <c r="N318" s="52"/>
      <c r="O318" s="52"/>
      <c r="P318" s="52"/>
      <c r="Q318" s="92"/>
      <c r="R318" s="92"/>
      <c r="S318" s="92"/>
      <c r="T318" s="92"/>
      <c r="U318" s="92"/>
    </row>
    <row r="319" spans="7:21" s="77" customFormat="1" x14ac:dyDescent="0.2">
      <c r="G319" s="52"/>
      <c r="H319" s="52"/>
      <c r="I319" s="52"/>
      <c r="J319" s="52"/>
      <c r="K319" s="52"/>
      <c r="L319" s="52"/>
      <c r="M319" s="52"/>
      <c r="N319" s="52"/>
      <c r="O319" s="52"/>
      <c r="P319" s="52"/>
      <c r="Q319" s="92"/>
      <c r="R319" s="92"/>
      <c r="S319" s="92"/>
      <c r="T319" s="92"/>
      <c r="U319" s="92"/>
    </row>
    <row r="320" spans="7:21" s="77" customFormat="1" x14ac:dyDescent="0.2">
      <c r="G320" s="52"/>
      <c r="H320" s="52"/>
      <c r="I320" s="52"/>
      <c r="J320" s="52"/>
      <c r="K320" s="52"/>
      <c r="L320" s="52"/>
      <c r="M320" s="52"/>
      <c r="N320" s="52"/>
      <c r="O320" s="52"/>
      <c r="P320" s="52"/>
      <c r="Q320" s="92"/>
      <c r="R320" s="92"/>
      <c r="S320" s="92"/>
      <c r="T320" s="92"/>
      <c r="U320" s="92"/>
    </row>
    <row r="321" spans="7:21" s="77" customFormat="1" x14ac:dyDescent="0.2">
      <c r="G321" s="52"/>
      <c r="H321" s="52"/>
      <c r="I321" s="52"/>
      <c r="J321" s="52"/>
      <c r="K321" s="52"/>
      <c r="L321" s="52"/>
      <c r="M321" s="52"/>
      <c r="N321" s="52"/>
      <c r="O321" s="52"/>
      <c r="P321" s="52"/>
      <c r="Q321" s="92"/>
      <c r="R321" s="92"/>
      <c r="S321" s="92"/>
      <c r="T321" s="92"/>
      <c r="U321" s="92"/>
    </row>
    <row r="322" spans="7:21" s="77" customFormat="1" x14ac:dyDescent="0.2">
      <c r="G322" s="52"/>
      <c r="H322" s="52"/>
      <c r="I322" s="52"/>
      <c r="J322" s="52"/>
      <c r="K322" s="52"/>
      <c r="L322" s="52"/>
      <c r="M322" s="52"/>
      <c r="N322" s="52"/>
      <c r="O322" s="52"/>
      <c r="P322" s="52"/>
      <c r="Q322" s="92"/>
      <c r="R322" s="92"/>
      <c r="S322" s="92"/>
      <c r="T322" s="92"/>
      <c r="U322" s="92"/>
    </row>
    <row r="323" spans="7:21" s="77" customFormat="1" x14ac:dyDescent="0.2">
      <c r="G323" s="52"/>
      <c r="H323" s="52"/>
      <c r="I323" s="52"/>
      <c r="J323" s="52"/>
      <c r="K323" s="52"/>
      <c r="L323" s="52"/>
      <c r="M323" s="52"/>
      <c r="N323" s="52"/>
      <c r="O323" s="52"/>
      <c r="P323" s="52"/>
      <c r="Q323" s="92"/>
      <c r="R323" s="92"/>
      <c r="S323" s="92"/>
      <c r="T323" s="92"/>
      <c r="U323" s="92"/>
    </row>
    <row r="324" spans="7:21" s="77" customFormat="1" x14ac:dyDescent="0.2">
      <c r="G324" s="52"/>
      <c r="H324" s="52"/>
      <c r="I324" s="52"/>
      <c r="J324" s="52"/>
      <c r="K324" s="52"/>
      <c r="L324" s="52"/>
      <c r="M324" s="52"/>
      <c r="N324" s="52"/>
      <c r="O324" s="52"/>
      <c r="P324" s="52"/>
      <c r="Q324" s="92"/>
      <c r="R324" s="92"/>
      <c r="S324" s="92"/>
      <c r="T324" s="92"/>
      <c r="U324" s="92"/>
    </row>
    <row r="325" spans="7:21" s="77" customFormat="1" x14ac:dyDescent="0.2">
      <c r="G325" s="52"/>
      <c r="H325" s="52"/>
      <c r="I325" s="52"/>
      <c r="J325" s="52"/>
      <c r="K325" s="52"/>
      <c r="L325" s="52"/>
      <c r="M325" s="52"/>
      <c r="N325" s="52"/>
      <c r="O325" s="52"/>
      <c r="P325" s="52"/>
      <c r="Q325" s="92"/>
      <c r="R325" s="92"/>
      <c r="S325" s="92"/>
      <c r="T325" s="92"/>
      <c r="U325" s="92"/>
    </row>
    <row r="326" spans="7:21" s="77" customFormat="1" x14ac:dyDescent="0.2">
      <c r="G326" s="52"/>
      <c r="H326" s="52"/>
      <c r="I326" s="52"/>
      <c r="J326" s="52"/>
      <c r="K326" s="52"/>
      <c r="L326" s="52"/>
      <c r="M326" s="52"/>
      <c r="N326" s="52"/>
      <c r="O326" s="52"/>
      <c r="P326" s="52"/>
      <c r="Q326" s="92"/>
      <c r="R326" s="92"/>
      <c r="S326" s="92"/>
      <c r="T326" s="92"/>
      <c r="U326" s="92"/>
    </row>
    <row r="327" spans="7:21" s="77" customFormat="1" x14ac:dyDescent="0.2">
      <c r="G327" s="52"/>
      <c r="H327" s="52"/>
      <c r="I327" s="52"/>
      <c r="J327" s="52"/>
      <c r="K327" s="52"/>
      <c r="L327" s="52"/>
      <c r="M327" s="52"/>
      <c r="N327" s="52"/>
      <c r="O327" s="52"/>
      <c r="P327" s="52"/>
      <c r="Q327" s="92"/>
      <c r="R327" s="92"/>
      <c r="S327" s="92"/>
      <c r="T327" s="92"/>
      <c r="U327" s="92"/>
    </row>
    <row r="328" spans="7:21" s="77" customFormat="1" x14ac:dyDescent="0.2">
      <c r="G328" s="52"/>
      <c r="H328" s="52"/>
      <c r="I328" s="52"/>
      <c r="J328" s="52"/>
      <c r="K328" s="52"/>
      <c r="L328" s="52"/>
      <c r="M328" s="52"/>
      <c r="N328" s="52"/>
      <c r="O328" s="52"/>
      <c r="P328" s="52"/>
      <c r="Q328" s="92"/>
      <c r="R328" s="92"/>
      <c r="S328" s="92"/>
      <c r="T328" s="92"/>
      <c r="U328" s="92"/>
    </row>
    <row r="329" spans="7:21" s="77" customFormat="1" x14ac:dyDescent="0.2">
      <c r="G329" s="52"/>
      <c r="H329" s="52"/>
      <c r="I329" s="52"/>
      <c r="J329" s="52"/>
      <c r="K329" s="52"/>
      <c r="L329" s="52"/>
      <c r="M329" s="52"/>
      <c r="N329" s="52"/>
      <c r="O329" s="52"/>
      <c r="P329" s="52"/>
      <c r="Q329" s="92"/>
      <c r="R329" s="92"/>
      <c r="S329" s="92"/>
      <c r="T329" s="92"/>
      <c r="U329" s="92"/>
    </row>
    <row r="330" spans="7:21" s="77" customFormat="1" x14ac:dyDescent="0.2">
      <c r="G330" s="52"/>
      <c r="H330" s="52"/>
      <c r="I330" s="52"/>
      <c r="J330" s="52"/>
      <c r="K330" s="52"/>
      <c r="L330" s="52"/>
      <c r="M330" s="52"/>
      <c r="N330" s="52"/>
      <c r="O330" s="52"/>
      <c r="P330" s="52"/>
      <c r="Q330" s="92"/>
      <c r="R330" s="92"/>
      <c r="S330" s="92"/>
      <c r="T330" s="92"/>
      <c r="U330" s="92"/>
    </row>
    <row r="331" spans="7:21" s="77" customFormat="1" x14ac:dyDescent="0.2">
      <c r="G331" s="52"/>
      <c r="H331" s="52"/>
      <c r="I331" s="52"/>
      <c r="J331" s="52"/>
      <c r="K331" s="52"/>
      <c r="L331" s="52"/>
      <c r="M331" s="52"/>
      <c r="N331" s="52"/>
      <c r="O331" s="52"/>
      <c r="P331" s="52"/>
      <c r="Q331" s="92"/>
      <c r="R331" s="92"/>
      <c r="S331" s="92"/>
      <c r="T331" s="92"/>
      <c r="U331" s="92"/>
    </row>
    <row r="332" spans="7:21" s="77" customFormat="1" x14ac:dyDescent="0.2">
      <c r="G332" s="52"/>
      <c r="H332" s="52"/>
      <c r="I332" s="52"/>
      <c r="J332" s="52"/>
      <c r="K332" s="52"/>
      <c r="L332" s="52"/>
      <c r="M332" s="52"/>
      <c r="N332" s="52"/>
      <c r="O332" s="52"/>
      <c r="P332" s="52"/>
      <c r="Q332" s="92"/>
      <c r="R332" s="92"/>
      <c r="S332" s="92"/>
      <c r="T332" s="92"/>
      <c r="U332" s="92"/>
    </row>
    <row r="333" spans="7:21" s="77" customFormat="1" x14ac:dyDescent="0.2">
      <c r="G333" s="52"/>
      <c r="H333" s="52"/>
      <c r="I333" s="52"/>
      <c r="J333" s="52"/>
      <c r="K333" s="52"/>
      <c r="L333" s="52"/>
      <c r="M333" s="52"/>
      <c r="N333" s="52"/>
      <c r="O333" s="52"/>
      <c r="P333" s="52"/>
      <c r="Q333" s="92"/>
      <c r="R333" s="92"/>
      <c r="S333" s="92"/>
      <c r="T333" s="92"/>
      <c r="U333" s="92"/>
    </row>
    <row r="334" spans="7:21" s="77" customFormat="1" x14ac:dyDescent="0.2">
      <c r="G334" s="52"/>
      <c r="H334" s="52"/>
      <c r="I334" s="52"/>
      <c r="J334" s="52"/>
      <c r="K334" s="52"/>
      <c r="L334" s="52"/>
      <c r="M334" s="52"/>
      <c r="N334" s="52"/>
      <c r="O334" s="52"/>
      <c r="P334" s="52"/>
      <c r="Q334" s="92"/>
      <c r="R334" s="92"/>
      <c r="S334" s="92"/>
      <c r="T334" s="92"/>
      <c r="U334" s="92"/>
    </row>
    <row r="335" spans="7:21" s="77" customFormat="1" x14ac:dyDescent="0.2">
      <c r="G335" s="52"/>
      <c r="H335" s="52"/>
      <c r="I335" s="52"/>
      <c r="J335" s="52"/>
      <c r="K335" s="52"/>
      <c r="L335" s="52"/>
      <c r="M335" s="52"/>
      <c r="N335" s="52"/>
      <c r="O335" s="52"/>
      <c r="P335" s="52"/>
      <c r="Q335" s="92"/>
      <c r="R335" s="92"/>
      <c r="S335" s="92"/>
      <c r="T335" s="92"/>
      <c r="U335" s="92"/>
    </row>
    <row r="336" spans="7:21" s="77" customFormat="1" x14ac:dyDescent="0.2">
      <c r="G336" s="52"/>
      <c r="H336" s="52"/>
      <c r="I336" s="52"/>
      <c r="J336" s="52"/>
      <c r="K336" s="52"/>
      <c r="L336" s="52"/>
      <c r="M336" s="52"/>
      <c r="N336" s="52"/>
      <c r="O336" s="52"/>
      <c r="P336" s="52"/>
      <c r="Q336" s="92"/>
      <c r="R336" s="92"/>
      <c r="S336" s="92"/>
      <c r="T336" s="92"/>
      <c r="U336" s="92"/>
    </row>
    <row r="337" spans="7:21" s="77" customFormat="1" x14ac:dyDescent="0.2">
      <c r="G337" s="52"/>
      <c r="H337" s="52"/>
      <c r="I337" s="52"/>
      <c r="J337" s="52"/>
      <c r="K337" s="52"/>
      <c r="L337" s="52"/>
      <c r="M337" s="52"/>
      <c r="N337" s="52"/>
      <c r="O337" s="52"/>
      <c r="P337" s="52"/>
      <c r="Q337" s="92"/>
      <c r="R337" s="92"/>
      <c r="S337" s="92"/>
      <c r="T337" s="92"/>
      <c r="U337" s="92"/>
    </row>
    <row r="338" spans="7:21" s="77" customFormat="1" x14ac:dyDescent="0.2">
      <c r="G338" s="52"/>
      <c r="H338" s="52"/>
      <c r="I338" s="52"/>
      <c r="J338" s="52"/>
      <c r="K338" s="52"/>
      <c r="L338" s="52"/>
      <c r="M338" s="52"/>
      <c r="N338" s="52"/>
      <c r="O338" s="52"/>
      <c r="P338" s="52"/>
      <c r="Q338" s="92"/>
      <c r="R338" s="92"/>
      <c r="S338" s="92"/>
      <c r="T338" s="92"/>
      <c r="U338" s="92"/>
    </row>
    <row r="339" spans="7:21" s="77" customFormat="1" x14ac:dyDescent="0.2">
      <c r="G339" s="52"/>
      <c r="H339" s="52"/>
      <c r="I339" s="52"/>
      <c r="J339" s="52"/>
      <c r="K339" s="52"/>
      <c r="L339" s="52"/>
      <c r="M339" s="52"/>
      <c r="N339" s="52"/>
      <c r="O339" s="52"/>
      <c r="P339" s="52"/>
      <c r="Q339" s="92"/>
      <c r="R339" s="92"/>
      <c r="S339" s="92"/>
      <c r="T339" s="92"/>
      <c r="U339" s="92"/>
    </row>
    <row r="340" spans="7:21" s="77" customFormat="1" x14ac:dyDescent="0.2">
      <c r="G340" s="52"/>
      <c r="H340" s="52"/>
      <c r="I340" s="52"/>
      <c r="J340" s="52"/>
      <c r="K340" s="52"/>
      <c r="L340" s="52"/>
      <c r="M340" s="52"/>
      <c r="N340" s="52"/>
      <c r="O340" s="52"/>
      <c r="P340" s="52"/>
      <c r="Q340" s="92"/>
      <c r="R340" s="92"/>
      <c r="S340" s="92"/>
      <c r="T340" s="92"/>
      <c r="U340" s="92"/>
    </row>
    <row r="341" spans="7:21" s="77" customFormat="1" x14ac:dyDescent="0.2">
      <c r="G341" s="52"/>
      <c r="H341" s="52"/>
      <c r="I341" s="52"/>
      <c r="J341" s="52"/>
      <c r="K341" s="52"/>
      <c r="L341" s="52"/>
      <c r="M341" s="52"/>
      <c r="N341" s="52"/>
      <c r="O341" s="52"/>
      <c r="P341" s="52"/>
      <c r="Q341" s="92"/>
      <c r="R341" s="92"/>
      <c r="S341" s="92"/>
      <c r="T341" s="92"/>
      <c r="U341" s="92"/>
    </row>
    <row r="342" spans="7:21" s="77" customFormat="1" x14ac:dyDescent="0.2">
      <c r="G342" s="52"/>
      <c r="H342" s="52"/>
      <c r="I342" s="52"/>
      <c r="J342" s="52"/>
      <c r="K342" s="52"/>
      <c r="L342" s="52"/>
      <c r="M342" s="52"/>
      <c r="N342" s="52"/>
      <c r="O342" s="52"/>
      <c r="P342" s="52"/>
      <c r="Q342" s="92"/>
      <c r="R342" s="92"/>
      <c r="S342" s="92"/>
      <c r="T342" s="92"/>
      <c r="U342" s="92"/>
    </row>
    <row r="343" spans="7:21" s="77" customFormat="1" x14ac:dyDescent="0.2">
      <c r="G343" s="52"/>
      <c r="H343" s="52"/>
      <c r="I343" s="52"/>
      <c r="J343" s="52"/>
      <c r="K343" s="52"/>
      <c r="L343" s="52"/>
      <c r="M343" s="52"/>
      <c r="N343" s="52"/>
      <c r="O343" s="52"/>
      <c r="P343" s="52"/>
      <c r="Q343" s="92"/>
      <c r="R343" s="92"/>
      <c r="S343" s="92"/>
      <c r="T343" s="92"/>
      <c r="U343" s="92"/>
    </row>
    <row r="344" spans="7:21" s="77" customFormat="1" x14ac:dyDescent="0.2">
      <c r="G344" s="52"/>
      <c r="H344" s="52"/>
      <c r="I344" s="52"/>
      <c r="J344" s="52"/>
      <c r="K344" s="52"/>
      <c r="L344" s="52"/>
      <c r="M344" s="52"/>
      <c r="N344" s="52"/>
      <c r="O344" s="52"/>
      <c r="P344" s="52"/>
      <c r="Q344" s="92"/>
      <c r="R344" s="92"/>
      <c r="S344" s="92"/>
      <c r="T344" s="92"/>
      <c r="U344" s="92"/>
    </row>
    <row r="345" spans="7:21" s="77" customFormat="1" x14ac:dyDescent="0.2">
      <c r="G345" s="52"/>
      <c r="H345" s="52"/>
      <c r="I345" s="52"/>
      <c r="J345" s="52"/>
      <c r="K345" s="52"/>
      <c r="L345" s="52"/>
      <c r="M345" s="52"/>
      <c r="N345" s="52"/>
      <c r="O345" s="52"/>
      <c r="P345" s="52"/>
      <c r="Q345" s="92"/>
      <c r="R345" s="92"/>
      <c r="S345" s="92"/>
      <c r="T345" s="92"/>
      <c r="U345" s="92"/>
    </row>
    <row r="346" spans="7:21" s="77" customFormat="1" x14ac:dyDescent="0.2">
      <c r="G346" s="52"/>
      <c r="H346" s="52"/>
      <c r="I346" s="52"/>
      <c r="J346" s="52"/>
      <c r="K346" s="52"/>
      <c r="L346" s="52"/>
      <c r="M346" s="52"/>
      <c r="N346" s="52"/>
      <c r="O346" s="52"/>
      <c r="P346" s="52"/>
      <c r="Q346" s="92"/>
      <c r="R346" s="92"/>
      <c r="S346" s="92"/>
      <c r="T346" s="92"/>
      <c r="U346" s="92"/>
    </row>
    <row r="347" spans="7:21" s="77" customFormat="1" x14ac:dyDescent="0.2">
      <c r="G347" s="52"/>
      <c r="H347" s="52"/>
      <c r="I347" s="52"/>
      <c r="J347" s="52"/>
      <c r="K347" s="52"/>
      <c r="L347" s="52"/>
      <c r="M347" s="52"/>
      <c r="N347" s="52"/>
      <c r="O347" s="52"/>
      <c r="P347" s="52"/>
      <c r="Q347" s="92"/>
      <c r="R347" s="92"/>
      <c r="S347" s="92"/>
      <c r="T347" s="92"/>
      <c r="U347" s="92"/>
    </row>
    <row r="348" spans="7:21" s="77" customFormat="1" x14ac:dyDescent="0.2">
      <c r="G348" s="52"/>
      <c r="H348" s="52"/>
      <c r="I348" s="52"/>
      <c r="J348" s="52"/>
      <c r="K348" s="52"/>
      <c r="L348" s="52"/>
      <c r="M348" s="52"/>
      <c r="N348" s="52"/>
      <c r="O348" s="52"/>
      <c r="P348" s="52"/>
      <c r="Q348" s="92"/>
      <c r="R348" s="92"/>
      <c r="S348" s="92"/>
      <c r="T348" s="92"/>
      <c r="U348" s="92"/>
    </row>
    <row r="349" spans="7:21" s="77" customFormat="1" x14ac:dyDescent="0.2">
      <c r="G349" s="52"/>
      <c r="H349" s="52"/>
      <c r="I349" s="52"/>
      <c r="J349" s="52"/>
      <c r="K349" s="52"/>
      <c r="L349" s="52"/>
      <c r="M349" s="52"/>
      <c r="N349" s="52"/>
      <c r="O349" s="52"/>
      <c r="P349" s="52"/>
      <c r="Q349" s="92"/>
      <c r="R349" s="92"/>
      <c r="S349" s="92"/>
      <c r="T349" s="92"/>
      <c r="U349" s="92"/>
    </row>
    <row r="350" spans="7:21" s="77" customFormat="1" x14ac:dyDescent="0.2">
      <c r="G350" s="52"/>
      <c r="H350" s="52"/>
      <c r="I350" s="52"/>
      <c r="J350" s="52"/>
      <c r="K350" s="52"/>
      <c r="L350" s="52"/>
      <c r="M350" s="52"/>
      <c r="N350" s="52"/>
      <c r="O350" s="52"/>
      <c r="P350" s="52"/>
      <c r="Q350" s="92"/>
      <c r="R350" s="92"/>
      <c r="S350" s="92"/>
      <c r="T350" s="92"/>
      <c r="U350" s="92"/>
    </row>
    <row r="351" spans="7:21" s="77" customFormat="1" x14ac:dyDescent="0.2">
      <c r="G351" s="52"/>
      <c r="H351" s="52"/>
      <c r="I351" s="52"/>
      <c r="J351" s="52"/>
      <c r="K351" s="52"/>
      <c r="L351" s="52"/>
      <c r="M351" s="52"/>
      <c r="N351" s="52"/>
      <c r="O351" s="52"/>
      <c r="P351" s="52"/>
      <c r="Q351" s="92"/>
      <c r="R351" s="92"/>
      <c r="S351" s="92"/>
      <c r="T351" s="92"/>
      <c r="U351" s="92"/>
    </row>
    <row r="352" spans="7:21" s="77" customFormat="1" x14ac:dyDescent="0.2">
      <c r="G352" s="52"/>
      <c r="H352" s="52"/>
      <c r="I352" s="52"/>
      <c r="J352" s="52"/>
      <c r="K352" s="52"/>
      <c r="L352" s="52"/>
      <c r="M352" s="52"/>
      <c r="N352" s="52"/>
      <c r="O352" s="52"/>
      <c r="P352" s="52"/>
      <c r="Q352" s="92"/>
      <c r="R352" s="92"/>
      <c r="S352" s="92"/>
      <c r="T352" s="92"/>
      <c r="U352" s="92"/>
    </row>
    <row r="353" spans="7:21" s="77" customFormat="1" x14ac:dyDescent="0.2">
      <c r="G353" s="52"/>
      <c r="H353" s="52"/>
      <c r="I353" s="52"/>
      <c r="J353" s="52"/>
      <c r="K353" s="52"/>
      <c r="L353" s="52"/>
      <c r="M353" s="52"/>
      <c r="N353" s="52"/>
      <c r="O353" s="52"/>
      <c r="P353" s="52"/>
      <c r="Q353" s="92"/>
      <c r="R353" s="92"/>
      <c r="S353" s="92"/>
      <c r="T353" s="92"/>
      <c r="U353" s="92"/>
    </row>
    <row r="354" spans="7:21" s="77" customFormat="1" x14ac:dyDescent="0.2">
      <c r="G354" s="52"/>
      <c r="H354" s="52"/>
      <c r="I354" s="52"/>
      <c r="J354" s="52"/>
      <c r="K354" s="52"/>
      <c r="L354" s="52"/>
      <c r="M354" s="52"/>
      <c r="N354" s="52"/>
      <c r="O354" s="52"/>
      <c r="P354" s="52"/>
      <c r="Q354" s="92"/>
      <c r="R354" s="92"/>
      <c r="S354" s="92"/>
      <c r="T354" s="92"/>
      <c r="U354" s="92"/>
    </row>
    <row r="355" spans="7:21" s="77" customFormat="1" x14ac:dyDescent="0.2">
      <c r="G355" s="52"/>
      <c r="H355" s="52"/>
      <c r="I355" s="52"/>
      <c r="J355" s="52"/>
      <c r="K355" s="52"/>
      <c r="L355" s="52"/>
      <c r="M355" s="52"/>
      <c r="N355" s="52"/>
      <c r="O355" s="52"/>
      <c r="P355" s="52"/>
      <c r="Q355" s="92"/>
      <c r="R355" s="92"/>
      <c r="S355" s="92"/>
      <c r="T355" s="92"/>
      <c r="U355" s="92"/>
    </row>
    <row r="356" spans="7:21" s="77" customFormat="1" x14ac:dyDescent="0.2">
      <c r="G356" s="52"/>
      <c r="H356" s="52"/>
      <c r="I356" s="52"/>
      <c r="J356" s="52"/>
      <c r="K356" s="52"/>
      <c r="L356" s="52"/>
      <c r="M356" s="52"/>
      <c r="N356" s="52"/>
      <c r="O356" s="52"/>
      <c r="P356" s="52"/>
      <c r="Q356" s="92"/>
      <c r="R356" s="92"/>
      <c r="S356" s="92"/>
      <c r="T356" s="92"/>
      <c r="U356" s="92"/>
    </row>
    <row r="357" spans="7:21" s="77" customFormat="1" x14ac:dyDescent="0.2">
      <c r="G357" s="52"/>
      <c r="H357" s="52"/>
      <c r="I357" s="52"/>
      <c r="J357" s="52"/>
      <c r="K357" s="52"/>
      <c r="L357" s="52"/>
      <c r="M357" s="52"/>
      <c r="N357" s="52"/>
      <c r="O357" s="52"/>
      <c r="P357" s="52"/>
      <c r="Q357" s="92"/>
      <c r="R357" s="92"/>
      <c r="S357" s="92"/>
      <c r="T357" s="92"/>
      <c r="U357" s="92"/>
    </row>
    <row r="358" spans="7:21" s="77" customFormat="1" x14ac:dyDescent="0.2">
      <c r="G358" s="52"/>
      <c r="H358" s="52"/>
      <c r="I358" s="52"/>
      <c r="J358" s="52"/>
      <c r="K358" s="52"/>
      <c r="L358" s="52"/>
      <c r="M358" s="52"/>
      <c r="N358" s="52"/>
      <c r="O358" s="52"/>
      <c r="P358" s="52"/>
      <c r="Q358" s="92"/>
      <c r="R358" s="92"/>
      <c r="S358" s="92"/>
      <c r="T358" s="92"/>
      <c r="U358" s="92"/>
    </row>
    <row r="359" spans="7:21" s="77" customFormat="1" x14ac:dyDescent="0.2">
      <c r="G359" s="52"/>
      <c r="H359" s="52"/>
      <c r="I359" s="52"/>
      <c r="J359" s="52"/>
      <c r="K359" s="52"/>
      <c r="L359" s="52"/>
      <c r="M359" s="52"/>
      <c r="N359" s="52"/>
      <c r="O359" s="52"/>
      <c r="P359" s="52"/>
      <c r="Q359" s="92"/>
      <c r="R359" s="92"/>
      <c r="S359" s="92"/>
      <c r="T359" s="92"/>
      <c r="U359" s="92"/>
    </row>
    <row r="360" spans="7:21" s="77" customFormat="1" x14ac:dyDescent="0.2">
      <c r="G360" s="52"/>
      <c r="H360" s="52"/>
      <c r="I360" s="52"/>
      <c r="J360" s="52"/>
      <c r="K360" s="52"/>
      <c r="L360" s="52"/>
      <c r="M360" s="52"/>
      <c r="N360" s="52"/>
      <c r="O360" s="52"/>
      <c r="P360" s="52"/>
      <c r="Q360" s="92"/>
      <c r="R360" s="92"/>
      <c r="S360" s="92"/>
      <c r="T360" s="92"/>
      <c r="U360" s="92"/>
    </row>
    <row r="361" spans="7:21" s="77" customFormat="1" x14ac:dyDescent="0.2">
      <c r="G361" s="52"/>
      <c r="H361" s="52"/>
      <c r="I361" s="52"/>
      <c r="J361" s="52"/>
      <c r="K361" s="52"/>
      <c r="L361" s="52"/>
      <c r="M361" s="52"/>
      <c r="N361" s="52"/>
      <c r="O361" s="52"/>
      <c r="P361" s="52"/>
      <c r="Q361" s="92"/>
      <c r="R361" s="92"/>
      <c r="S361" s="92"/>
      <c r="T361" s="92"/>
      <c r="U361" s="92"/>
    </row>
    <row r="362" spans="7:21" s="77" customFormat="1" x14ac:dyDescent="0.2">
      <c r="G362" s="52"/>
      <c r="H362" s="52"/>
      <c r="I362" s="52"/>
      <c r="J362" s="52"/>
      <c r="K362" s="52"/>
      <c r="L362" s="52"/>
      <c r="M362" s="52"/>
      <c r="N362" s="52"/>
      <c r="O362" s="52"/>
      <c r="P362" s="52"/>
      <c r="Q362" s="92"/>
      <c r="R362" s="92"/>
      <c r="S362" s="92"/>
      <c r="T362" s="92"/>
      <c r="U362" s="92"/>
    </row>
    <row r="363" spans="7:21" s="77" customFormat="1" x14ac:dyDescent="0.2">
      <c r="G363" s="52"/>
      <c r="H363" s="52"/>
      <c r="I363" s="52"/>
      <c r="J363" s="52"/>
      <c r="K363" s="52"/>
      <c r="L363" s="52"/>
      <c r="M363" s="52"/>
      <c r="N363" s="52"/>
      <c r="O363" s="52"/>
      <c r="P363" s="52"/>
      <c r="Q363" s="92"/>
      <c r="R363" s="92"/>
      <c r="S363" s="92"/>
      <c r="T363" s="92"/>
      <c r="U363" s="92"/>
    </row>
    <row r="364" spans="7:21" s="77" customFormat="1" x14ac:dyDescent="0.2">
      <c r="G364" s="52"/>
      <c r="H364" s="52"/>
      <c r="I364" s="52"/>
      <c r="J364" s="52"/>
      <c r="K364" s="52"/>
      <c r="L364" s="52"/>
      <c r="M364" s="52"/>
      <c r="N364" s="52"/>
      <c r="O364" s="52"/>
      <c r="P364" s="52"/>
      <c r="Q364" s="92"/>
      <c r="R364" s="92"/>
      <c r="S364" s="92"/>
      <c r="T364" s="92"/>
      <c r="U364" s="92"/>
    </row>
    <row r="365" spans="7:21" s="77" customFormat="1" x14ac:dyDescent="0.2">
      <c r="G365" s="52"/>
      <c r="H365" s="52"/>
      <c r="I365" s="52"/>
      <c r="J365" s="52"/>
      <c r="K365" s="52"/>
      <c r="L365" s="52"/>
      <c r="M365" s="52"/>
      <c r="N365" s="52"/>
      <c r="O365" s="52"/>
      <c r="P365" s="52"/>
      <c r="Q365" s="92"/>
      <c r="R365" s="92"/>
      <c r="S365" s="92"/>
      <c r="T365" s="92"/>
      <c r="U365" s="92"/>
    </row>
    <row r="366" spans="7:21" s="77" customFormat="1" x14ac:dyDescent="0.2">
      <c r="G366" s="52"/>
      <c r="H366" s="52"/>
      <c r="I366" s="52"/>
      <c r="J366" s="52"/>
      <c r="K366" s="52"/>
      <c r="L366" s="52"/>
      <c r="M366" s="52"/>
      <c r="N366" s="52"/>
      <c r="O366" s="52"/>
      <c r="P366" s="52"/>
      <c r="Q366" s="92"/>
      <c r="R366" s="92"/>
      <c r="S366" s="92"/>
      <c r="T366" s="92"/>
      <c r="U366" s="92"/>
    </row>
    <row r="367" spans="7:21" s="77" customFormat="1" x14ac:dyDescent="0.2">
      <c r="G367" s="52"/>
      <c r="H367" s="52"/>
      <c r="I367" s="52"/>
      <c r="J367" s="52"/>
      <c r="K367" s="52"/>
      <c r="L367" s="52"/>
      <c r="M367" s="52"/>
      <c r="N367" s="52"/>
      <c r="O367" s="52"/>
      <c r="P367" s="52"/>
      <c r="Q367" s="92"/>
      <c r="R367" s="92"/>
      <c r="S367" s="92"/>
      <c r="T367" s="92"/>
      <c r="U367" s="92"/>
    </row>
    <row r="368" spans="7:21" s="77" customFormat="1" x14ac:dyDescent="0.2">
      <c r="G368" s="52"/>
      <c r="H368" s="52"/>
      <c r="I368" s="52"/>
      <c r="J368" s="52"/>
      <c r="K368" s="52"/>
      <c r="L368" s="52"/>
      <c r="M368" s="52"/>
      <c r="N368" s="52"/>
      <c r="O368" s="52"/>
      <c r="P368" s="52"/>
      <c r="Q368" s="92"/>
      <c r="R368" s="92"/>
      <c r="S368" s="92"/>
      <c r="T368" s="92"/>
      <c r="U368" s="92"/>
    </row>
    <row r="369" spans="7:21" s="77" customFormat="1" x14ac:dyDescent="0.2">
      <c r="G369" s="52"/>
      <c r="H369" s="52"/>
      <c r="I369" s="52"/>
      <c r="J369" s="52"/>
      <c r="K369" s="52"/>
      <c r="L369" s="52"/>
      <c r="M369" s="52"/>
      <c r="N369" s="52"/>
      <c r="O369" s="52"/>
      <c r="P369" s="52"/>
      <c r="Q369" s="92"/>
      <c r="R369" s="92"/>
      <c r="S369" s="92"/>
      <c r="T369" s="92"/>
      <c r="U369" s="92"/>
    </row>
    <row r="370" spans="7:21" s="77" customFormat="1" x14ac:dyDescent="0.2">
      <c r="G370" s="52"/>
      <c r="H370" s="52"/>
      <c r="I370" s="52"/>
      <c r="J370" s="52"/>
      <c r="K370" s="52"/>
      <c r="L370" s="52"/>
      <c r="M370" s="52"/>
      <c r="N370" s="52"/>
      <c r="O370" s="52"/>
      <c r="P370" s="52"/>
      <c r="Q370" s="92"/>
      <c r="R370" s="92"/>
      <c r="S370" s="92"/>
      <c r="T370" s="92"/>
      <c r="U370" s="92"/>
    </row>
    <row r="371" spans="7:21" s="77" customFormat="1" x14ac:dyDescent="0.2">
      <c r="G371" s="52"/>
      <c r="H371" s="52"/>
      <c r="I371" s="52"/>
      <c r="J371" s="52"/>
      <c r="K371" s="52"/>
      <c r="L371" s="52"/>
      <c r="M371" s="52"/>
      <c r="N371" s="52"/>
      <c r="O371" s="52"/>
      <c r="P371" s="52"/>
      <c r="Q371" s="92"/>
      <c r="R371" s="92"/>
      <c r="S371" s="92"/>
      <c r="T371" s="92"/>
      <c r="U371" s="92"/>
    </row>
    <row r="372" spans="7:21" s="77" customFormat="1" x14ac:dyDescent="0.2">
      <c r="G372" s="52"/>
      <c r="H372" s="52"/>
      <c r="I372" s="52"/>
      <c r="J372" s="52"/>
      <c r="K372" s="52"/>
      <c r="L372" s="52"/>
      <c r="M372" s="52"/>
      <c r="N372" s="52"/>
      <c r="O372" s="52"/>
      <c r="P372" s="52"/>
      <c r="Q372" s="92"/>
      <c r="R372" s="92"/>
      <c r="S372" s="92"/>
      <c r="T372" s="92"/>
      <c r="U372" s="92"/>
    </row>
    <row r="373" spans="7:21" s="77" customFormat="1" x14ac:dyDescent="0.2">
      <c r="G373" s="52"/>
      <c r="H373" s="52"/>
      <c r="I373" s="52"/>
      <c r="J373" s="52"/>
      <c r="K373" s="52"/>
      <c r="L373" s="52"/>
      <c r="M373" s="52"/>
      <c r="N373" s="52"/>
      <c r="O373" s="52"/>
      <c r="P373" s="52"/>
      <c r="Q373" s="92"/>
      <c r="R373" s="92"/>
      <c r="S373" s="92"/>
      <c r="T373" s="92"/>
      <c r="U373" s="92"/>
    </row>
    <row r="374" spans="7:21" s="77" customFormat="1" x14ac:dyDescent="0.2">
      <c r="G374" s="52"/>
      <c r="H374" s="52"/>
      <c r="I374" s="52"/>
      <c r="J374" s="52"/>
      <c r="K374" s="52"/>
      <c r="L374" s="52"/>
      <c r="M374" s="52"/>
      <c r="N374" s="52"/>
      <c r="O374" s="52"/>
      <c r="P374" s="52"/>
      <c r="Q374" s="92"/>
      <c r="R374" s="92"/>
      <c r="S374" s="92"/>
      <c r="T374" s="92"/>
      <c r="U374" s="92"/>
    </row>
    <row r="375" spans="7:21" s="77" customFormat="1" x14ac:dyDescent="0.2">
      <c r="G375" s="52"/>
      <c r="H375" s="52"/>
      <c r="I375" s="52"/>
      <c r="J375" s="52"/>
      <c r="K375" s="52"/>
      <c r="L375" s="52"/>
      <c r="M375" s="52"/>
      <c r="N375" s="52"/>
      <c r="O375" s="52"/>
      <c r="P375" s="52"/>
      <c r="Q375" s="92"/>
      <c r="R375" s="92"/>
      <c r="S375" s="92"/>
      <c r="T375" s="92"/>
      <c r="U375" s="92"/>
    </row>
    <row r="376" spans="7:21" s="77" customFormat="1" x14ac:dyDescent="0.2">
      <c r="G376" s="52"/>
      <c r="H376" s="52"/>
      <c r="I376" s="52"/>
      <c r="J376" s="52"/>
      <c r="K376" s="52"/>
      <c r="L376" s="52"/>
      <c r="M376" s="52"/>
      <c r="N376" s="52"/>
      <c r="O376" s="52"/>
      <c r="P376" s="52"/>
      <c r="Q376" s="92"/>
      <c r="R376" s="92"/>
      <c r="S376" s="92"/>
      <c r="T376" s="92"/>
      <c r="U376" s="92"/>
    </row>
    <row r="377" spans="7:21" s="77" customFormat="1" x14ac:dyDescent="0.2">
      <c r="G377" s="52"/>
      <c r="H377" s="52"/>
      <c r="I377" s="52"/>
      <c r="J377" s="52"/>
      <c r="K377" s="52"/>
      <c r="L377" s="52"/>
      <c r="M377" s="52"/>
      <c r="N377" s="52"/>
      <c r="O377" s="52"/>
      <c r="P377" s="52"/>
      <c r="Q377" s="92"/>
      <c r="R377" s="92"/>
      <c r="S377" s="92"/>
      <c r="T377" s="92"/>
      <c r="U377" s="92"/>
    </row>
    <row r="378" spans="7:21" s="77" customFormat="1" x14ac:dyDescent="0.2">
      <c r="G378" s="52"/>
      <c r="H378" s="52"/>
      <c r="I378" s="52"/>
      <c r="J378" s="52"/>
      <c r="K378" s="52"/>
      <c r="L378" s="52"/>
      <c r="M378" s="52"/>
      <c r="N378" s="52"/>
      <c r="O378" s="52"/>
      <c r="P378" s="52"/>
      <c r="Q378" s="92"/>
      <c r="R378" s="92"/>
      <c r="S378" s="92"/>
      <c r="T378" s="92"/>
      <c r="U378" s="92"/>
    </row>
    <row r="379" spans="7:21" s="77" customFormat="1" x14ac:dyDescent="0.2">
      <c r="G379" s="52"/>
      <c r="H379" s="52"/>
      <c r="I379" s="52"/>
      <c r="J379" s="52"/>
      <c r="K379" s="52"/>
      <c r="L379" s="52"/>
      <c r="M379" s="52"/>
      <c r="N379" s="52"/>
      <c r="O379" s="52"/>
      <c r="P379" s="52"/>
      <c r="Q379" s="92"/>
      <c r="R379" s="92"/>
      <c r="S379" s="92"/>
      <c r="T379" s="92"/>
      <c r="U379" s="92"/>
    </row>
    <row r="380" spans="7:21" s="77" customFormat="1" x14ac:dyDescent="0.2">
      <c r="G380" s="52"/>
      <c r="H380" s="52"/>
      <c r="I380" s="52"/>
      <c r="J380" s="52"/>
      <c r="K380" s="52"/>
      <c r="L380" s="52"/>
      <c r="M380" s="52"/>
      <c r="N380" s="52"/>
      <c r="O380" s="52"/>
      <c r="P380" s="52"/>
      <c r="Q380" s="92"/>
      <c r="R380" s="92"/>
      <c r="S380" s="92"/>
      <c r="T380" s="92"/>
      <c r="U380" s="92"/>
    </row>
    <row r="381" spans="7:21" s="77" customFormat="1" x14ac:dyDescent="0.2">
      <c r="G381" s="52"/>
      <c r="H381" s="52"/>
      <c r="I381" s="52"/>
      <c r="J381" s="52"/>
      <c r="K381" s="52"/>
      <c r="L381" s="52"/>
      <c r="M381" s="52"/>
      <c r="N381" s="52"/>
      <c r="O381" s="52"/>
      <c r="P381" s="52"/>
      <c r="Q381" s="92"/>
      <c r="R381" s="92"/>
      <c r="S381" s="92"/>
      <c r="T381" s="92"/>
      <c r="U381" s="92"/>
    </row>
    <row r="382" spans="7:21" s="77" customFormat="1" x14ac:dyDescent="0.2">
      <c r="G382" s="52"/>
      <c r="H382" s="52"/>
      <c r="I382" s="52"/>
      <c r="J382" s="52"/>
      <c r="K382" s="52"/>
      <c r="L382" s="52"/>
      <c r="M382" s="52"/>
      <c r="N382" s="52"/>
      <c r="O382" s="52"/>
      <c r="P382" s="52"/>
      <c r="Q382" s="92"/>
      <c r="R382" s="92"/>
      <c r="S382" s="92"/>
      <c r="T382" s="92"/>
      <c r="U382" s="92"/>
    </row>
    <row r="383" spans="7:21" s="77" customFormat="1" x14ac:dyDescent="0.2">
      <c r="G383" s="52"/>
      <c r="H383" s="52"/>
      <c r="I383" s="52"/>
      <c r="J383" s="52"/>
      <c r="K383" s="52"/>
      <c r="L383" s="52"/>
      <c r="M383" s="52"/>
      <c r="N383" s="52"/>
      <c r="O383" s="52"/>
      <c r="P383" s="52"/>
      <c r="Q383" s="92"/>
      <c r="R383" s="92"/>
      <c r="S383" s="92"/>
      <c r="T383" s="92"/>
      <c r="U383" s="92"/>
    </row>
    <row r="384" spans="7:21" s="77" customFormat="1" x14ac:dyDescent="0.2">
      <c r="G384" s="52"/>
      <c r="H384" s="52"/>
      <c r="I384" s="52"/>
      <c r="J384" s="52"/>
      <c r="K384" s="52"/>
      <c r="L384" s="52"/>
      <c r="M384" s="52"/>
      <c r="N384" s="52"/>
      <c r="O384" s="52"/>
      <c r="P384" s="52"/>
      <c r="Q384" s="92"/>
      <c r="R384" s="92"/>
      <c r="S384" s="92"/>
      <c r="T384" s="92"/>
      <c r="U384" s="92"/>
    </row>
    <row r="385" spans="7:21" s="77" customFormat="1" x14ac:dyDescent="0.2">
      <c r="G385" s="52"/>
      <c r="H385" s="52"/>
      <c r="I385" s="52"/>
      <c r="J385" s="52"/>
      <c r="K385" s="52"/>
      <c r="L385" s="52"/>
      <c r="M385" s="52"/>
      <c r="N385" s="52"/>
      <c r="O385" s="52"/>
      <c r="P385" s="52"/>
      <c r="Q385" s="92"/>
      <c r="R385" s="92"/>
      <c r="S385" s="92"/>
      <c r="T385" s="92"/>
      <c r="U385" s="92"/>
    </row>
    <row r="386" spans="7:21" s="77" customFormat="1" x14ac:dyDescent="0.2">
      <c r="G386" s="52"/>
      <c r="H386" s="52"/>
      <c r="I386" s="52"/>
      <c r="J386" s="52"/>
      <c r="K386" s="52"/>
      <c r="L386" s="52"/>
      <c r="M386" s="52"/>
      <c r="N386" s="52"/>
      <c r="O386" s="52"/>
      <c r="P386" s="52"/>
      <c r="Q386" s="92"/>
      <c r="R386" s="92"/>
      <c r="S386" s="92"/>
      <c r="T386" s="92"/>
      <c r="U386" s="92"/>
    </row>
    <row r="387" spans="7:21" s="77" customFormat="1" x14ac:dyDescent="0.2">
      <c r="G387" s="52"/>
      <c r="H387" s="52"/>
      <c r="I387" s="52"/>
      <c r="J387" s="52"/>
      <c r="K387" s="52"/>
      <c r="L387" s="52"/>
      <c r="M387" s="52"/>
      <c r="N387" s="52"/>
      <c r="O387" s="52"/>
      <c r="P387" s="52"/>
      <c r="Q387" s="92"/>
      <c r="R387" s="92"/>
      <c r="S387" s="92"/>
      <c r="T387" s="92"/>
      <c r="U387" s="92"/>
    </row>
    <row r="388" spans="7:21" s="77" customFormat="1" x14ac:dyDescent="0.2">
      <c r="G388" s="52"/>
      <c r="H388" s="52"/>
      <c r="I388" s="52"/>
      <c r="J388" s="52"/>
      <c r="K388" s="52"/>
      <c r="L388" s="52"/>
      <c r="M388" s="52"/>
      <c r="N388" s="52"/>
      <c r="O388" s="52"/>
      <c r="P388" s="52"/>
      <c r="Q388" s="92"/>
      <c r="R388" s="92"/>
      <c r="S388" s="92"/>
      <c r="T388" s="92"/>
      <c r="U388" s="92"/>
    </row>
    <row r="389" spans="7:21" s="77" customFormat="1" x14ac:dyDescent="0.2">
      <c r="G389" s="52"/>
      <c r="H389" s="52"/>
      <c r="I389" s="52"/>
      <c r="J389" s="52"/>
      <c r="K389" s="52"/>
      <c r="L389" s="52"/>
      <c r="M389" s="52"/>
      <c r="N389" s="52"/>
      <c r="O389" s="52"/>
      <c r="P389" s="52"/>
      <c r="Q389" s="92"/>
      <c r="R389" s="92"/>
      <c r="S389" s="92"/>
      <c r="T389" s="92"/>
      <c r="U389" s="92"/>
    </row>
    <row r="390" spans="7:21" s="77" customFormat="1" x14ac:dyDescent="0.2">
      <c r="G390" s="52"/>
      <c r="H390" s="52"/>
      <c r="I390" s="52"/>
      <c r="J390" s="52"/>
      <c r="K390" s="52"/>
      <c r="L390" s="52"/>
      <c r="M390" s="52"/>
      <c r="N390" s="52"/>
      <c r="O390" s="52"/>
      <c r="P390" s="52"/>
      <c r="Q390" s="92"/>
      <c r="R390" s="92"/>
      <c r="S390" s="92"/>
      <c r="T390" s="92"/>
      <c r="U390" s="92"/>
    </row>
    <row r="391" spans="7:21" s="77" customFormat="1" x14ac:dyDescent="0.2">
      <c r="G391" s="52"/>
      <c r="H391" s="52"/>
      <c r="I391" s="52"/>
      <c r="J391" s="52"/>
      <c r="K391" s="52"/>
      <c r="L391" s="52"/>
      <c r="M391" s="52"/>
      <c r="N391" s="52"/>
      <c r="O391" s="52"/>
      <c r="P391" s="52"/>
      <c r="Q391" s="92"/>
      <c r="R391" s="92"/>
      <c r="S391" s="92"/>
      <c r="T391" s="92"/>
      <c r="U391" s="92"/>
    </row>
    <row r="392" spans="7:21" s="77" customFormat="1" x14ac:dyDescent="0.2">
      <c r="G392" s="52"/>
      <c r="H392" s="52"/>
      <c r="I392" s="52"/>
      <c r="J392" s="52"/>
      <c r="K392" s="52"/>
      <c r="L392" s="52"/>
      <c r="M392" s="52"/>
      <c r="N392" s="52"/>
      <c r="O392" s="52"/>
      <c r="P392" s="52"/>
      <c r="Q392" s="92"/>
      <c r="R392" s="92"/>
      <c r="S392" s="92"/>
      <c r="T392" s="92"/>
      <c r="U392" s="92"/>
    </row>
    <row r="393" spans="7:21" s="77" customFormat="1" x14ac:dyDescent="0.2">
      <c r="G393" s="52"/>
      <c r="H393" s="52"/>
      <c r="I393" s="52"/>
      <c r="J393" s="52"/>
      <c r="K393" s="52"/>
      <c r="L393" s="52"/>
      <c r="M393" s="52"/>
      <c r="N393" s="52"/>
      <c r="O393" s="52"/>
      <c r="P393" s="52"/>
      <c r="Q393" s="92"/>
      <c r="R393" s="92"/>
      <c r="S393" s="92"/>
      <c r="T393" s="92"/>
      <c r="U393" s="92"/>
    </row>
    <row r="394" spans="7:21" s="77" customFormat="1" x14ac:dyDescent="0.2">
      <c r="G394" s="52"/>
      <c r="H394" s="52"/>
      <c r="I394" s="52"/>
      <c r="J394" s="52"/>
      <c r="K394" s="52"/>
      <c r="L394" s="52"/>
      <c r="M394" s="52"/>
      <c r="N394" s="52"/>
      <c r="O394" s="52"/>
      <c r="P394" s="52"/>
      <c r="Q394" s="92"/>
      <c r="R394" s="92"/>
      <c r="S394" s="92"/>
      <c r="T394" s="92"/>
      <c r="U394" s="92"/>
    </row>
    <row r="395" spans="7:21" s="77" customFormat="1" x14ac:dyDescent="0.2">
      <c r="G395" s="52"/>
      <c r="H395" s="52"/>
      <c r="I395" s="52"/>
      <c r="J395" s="52"/>
      <c r="K395" s="52"/>
      <c r="L395" s="52"/>
      <c r="M395" s="52"/>
      <c r="N395" s="52"/>
      <c r="O395" s="52"/>
      <c r="P395" s="52"/>
      <c r="Q395" s="92"/>
      <c r="R395" s="92"/>
      <c r="S395" s="92"/>
      <c r="T395" s="92"/>
      <c r="U395" s="92"/>
    </row>
    <row r="396" spans="7:21" s="77" customFormat="1" x14ac:dyDescent="0.2">
      <c r="G396" s="52"/>
      <c r="H396" s="52"/>
      <c r="I396" s="52"/>
      <c r="J396" s="52"/>
      <c r="K396" s="52"/>
      <c r="L396" s="52"/>
      <c r="M396" s="52"/>
      <c r="N396" s="52"/>
      <c r="O396" s="52"/>
      <c r="P396" s="52"/>
      <c r="Q396" s="92"/>
      <c r="R396" s="92"/>
      <c r="S396" s="92"/>
      <c r="T396" s="92"/>
      <c r="U396" s="92"/>
    </row>
    <row r="397" spans="7:21" s="77" customFormat="1" x14ac:dyDescent="0.2">
      <c r="G397" s="52"/>
      <c r="H397" s="52"/>
      <c r="I397" s="52"/>
      <c r="J397" s="52"/>
      <c r="K397" s="52"/>
      <c r="L397" s="52"/>
      <c r="M397" s="52"/>
      <c r="N397" s="52"/>
      <c r="O397" s="52"/>
      <c r="P397" s="52"/>
      <c r="Q397" s="92"/>
      <c r="R397" s="92"/>
      <c r="S397" s="92"/>
      <c r="T397" s="92"/>
      <c r="U397" s="92"/>
    </row>
    <row r="398" spans="7:21" s="77" customFormat="1" x14ac:dyDescent="0.2">
      <c r="G398" s="52"/>
      <c r="H398" s="52"/>
      <c r="I398" s="52"/>
      <c r="J398" s="52"/>
      <c r="K398" s="52"/>
      <c r="L398" s="52"/>
      <c r="M398" s="52"/>
      <c r="N398" s="52"/>
      <c r="O398" s="52"/>
      <c r="P398" s="52"/>
      <c r="Q398" s="92"/>
      <c r="R398" s="92"/>
      <c r="S398" s="92"/>
      <c r="T398" s="92"/>
      <c r="U398" s="92"/>
    </row>
    <row r="399" spans="7:21" s="77" customFormat="1" x14ac:dyDescent="0.2">
      <c r="G399" s="52"/>
      <c r="H399" s="52"/>
      <c r="I399" s="52"/>
      <c r="J399" s="52"/>
      <c r="K399" s="52"/>
      <c r="L399" s="52"/>
      <c r="M399" s="52"/>
      <c r="N399" s="52"/>
      <c r="O399" s="52"/>
      <c r="P399" s="52"/>
      <c r="Q399" s="92"/>
      <c r="R399" s="92"/>
      <c r="S399" s="92"/>
      <c r="T399" s="92"/>
      <c r="U399" s="92"/>
    </row>
    <row r="400" spans="7:21" s="77" customFormat="1" x14ac:dyDescent="0.2">
      <c r="G400" s="52"/>
      <c r="H400" s="52"/>
      <c r="I400" s="52"/>
      <c r="J400" s="52"/>
      <c r="K400" s="52"/>
      <c r="L400" s="52"/>
      <c r="M400" s="52"/>
      <c r="N400" s="52"/>
      <c r="O400" s="52"/>
      <c r="P400" s="52"/>
      <c r="Q400" s="92"/>
      <c r="R400" s="92"/>
      <c r="S400" s="92"/>
      <c r="T400" s="92"/>
      <c r="U400" s="92"/>
    </row>
    <row r="401" spans="7:21" s="77" customFormat="1" x14ac:dyDescent="0.2">
      <c r="G401" s="52"/>
      <c r="H401" s="52"/>
      <c r="I401" s="52"/>
      <c r="J401" s="52"/>
      <c r="K401" s="52"/>
      <c r="L401" s="52"/>
      <c r="M401" s="52"/>
      <c r="N401" s="52"/>
      <c r="O401" s="52"/>
      <c r="P401" s="52"/>
      <c r="Q401" s="92"/>
      <c r="R401" s="92"/>
      <c r="S401" s="92"/>
      <c r="T401" s="92"/>
      <c r="U401" s="92"/>
    </row>
    <row r="402" spans="7:21" s="77" customFormat="1" x14ac:dyDescent="0.2">
      <c r="G402" s="52"/>
      <c r="H402" s="52"/>
      <c r="I402" s="52"/>
      <c r="J402" s="52"/>
      <c r="K402" s="52"/>
      <c r="L402" s="52"/>
      <c r="M402" s="52"/>
      <c r="N402" s="52"/>
      <c r="O402" s="52"/>
      <c r="P402" s="52"/>
      <c r="Q402" s="92"/>
      <c r="R402" s="92"/>
      <c r="S402" s="92"/>
      <c r="T402" s="92"/>
      <c r="U402" s="92"/>
    </row>
    <row r="403" spans="7:21" s="77" customFormat="1" x14ac:dyDescent="0.2">
      <c r="G403" s="52"/>
      <c r="H403" s="52"/>
      <c r="I403" s="52"/>
      <c r="J403" s="52"/>
      <c r="K403" s="52"/>
      <c r="L403" s="52"/>
      <c r="M403" s="52"/>
      <c r="N403" s="52"/>
      <c r="O403" s="52"/>
      <c r="P403" s="52"/>
      <c r="Q403" s="92"/>
      <c r="R403" s="92"/>
      <c r="S403" s="92"/>
      <c r="T403" s="92"/>
      <c r="U403" s="92"/>
    </row>
    <row r="404" spans="7:21" s="77" customFormat="1" x14ac:dyDescent="0.2">
      <c r="G404" s="52"/>
      <c r="H404" s="52"/>
      <c r="I404" s="52"/>
      <c r="J404" s="52"/>
      <c r="K404" s="52"/>
      <c r="L404" s="52"/>
      <c r="M404" s="52"/>
      <c r="N404" s="52"/>
      <c r="O404" s="52"/>
      <c r="P404" s="52"/>
      <c r="Q404" s="92"/>
      <c r="R404" s="92"/>
      <c r="S404" s="92"/>
      <c r="T404" s="92"/>
      <c r="U404" s="92"/>
    </row>
    <row r="405" spans="7:21" s="77" customFormat="1" x14ac:dyDescent="0.2">
      <c r="G405" s="52"/>
      <c r="H405" s="52"/>
      <c r="I405" s="52"/>
      <c r="J405" s="52"/>
      <c r="K405" s="52"/>
      <c r="L405" s="52"/>
      <c r="M405" s="52"/>
      <c r="N405" s="52"/>
      <c r="O405" s="52"/>
      <c r="P405" s="52"/>
      <c r="Q405" s="92"/>
      <c r="R405" s="92"/>
      <c r="S405" s="92"/>
      <c r="T405" s="92"/>
      <c r="U405" s="92"/>
    </row>
    <row r="406" spans="7:21" s="77" customFormat="1" x14ac:dyDescent="0.2">
      <c r="G406" s="52"/>
      <c r="H406" s="52"/>
      <c r="I406" s="52"/>
      <c r="J406" s="52"/>
      <c r="K406" s="52"/>
      <c r="L406" s="52"/>
      <c r="M406" s="52"/>
      <c r="N406" s="52"/>
      <c r="O406" s="52"/>
      <c r="P406" s="52"/>
      <c r="Q406" s="92"/>
      <c r="R406" s="92"/>
      <c r="S406" s="92"/>
      <c r="T406" s="92"/>
      <c r="U406" s="92"/>
    </row>
    <row r="407" spans="7:21" s="77" customFormat="1" x14ac:dyDescent="0.2">
      <c r="G407" s="52"/>
      <c r="H407" s="52"/>
      <c r="I407" s="52"/>
      <c r="J407" s="52"/>
      <c r="K407" s="52"/>
      <c r="L407" s="52"/>
      <c r="M407" s="52"/>
      <c r="N407" s="52"/>
      <c r="O407" s="52"/>
      <c r="P407" s="52"/>
      <c r="Q407" s="92"/>
      <c r="R407" s="92"/>
      <c r="S407" s="92"/>
      <c r="T407" s="92"/>
      <c r="U407" s="92"/>
    </row>
    <row r="408" spans="7:21" s="77" customFormat="1" x14ac:dyDescent="0.2">
      <c r="G408" s="52"/>
      <c r="H408" s="52"/>
      <c r="I408" s="52"/>
      <c r="J408" s="52"/>
      <c r="K408" s="52"/>
      <c r="L408" s="52"/>
      <c r="M408" s="52"/>
      <c r="N408" s="52"/>
      <c r="O408" s="52"/>
      <c r="P408" s="52"/>
      <c r="Q408" s="92"/>
      <c r="R408" s="92"/>
      <c r="S408" s="92"/>
      <c r="T408" s="92"/>
      <c r="U408" s="92"/>
    </row>
    <row r="409" spans="7:21" s="77" customFormat="1" x14ac:dyDescent="0.2">
      <c r="G409" s="52"/>
      <c r="H409" s="52"/>
      <c r="I409" s="52"/>
      <c r="J409" s="52"/>
      <c r="K409" s="52"/>
      <c r="L409" s="52"/>
      <c r="M409" s="52"/>
      <c r="N409" s="52"/>
      <c r="O409" s="52"/>
      <c r="P409" s="52"/>
      <c r="Q409" s="92"/>
      <c r="R409" s="92"/>
      <c r="S409" s="92"/>
      <c r="T409" s="92"/>
      <c r="U409" s="92"/>
    </row>
    <row r="410" spans="7:21" s="77" customFormat="1" x14ac:dyDescent="0.2">
      <c r="G410" s="52"/>
      <c r="H410" s="52"/>
      <c r="I410" s="52"/>
      <c r="J410" s="52"/>
      <c r="K410" s="52"/>
      <c r="L410" s="52"/>
      <c r="M410" s="52"/>
      <c r="N410" s="52"/>
      <c r="O410" s="52"/>
      <c r="P410" s="52"/>
      <c r="Q410" s="92"/>
      <c r="R410" s="92"/>
      <c r="S410" s="92"/>
      <c r="T410" s="92"/>
      <c r="U410" s="92"/>
    </row>
    <row r="411" spans="7:21" s="77" customFormat="1" x14ac:dyDescent="0.2">
      <c r="G411" s="52"/>
      <c r="H411" s="52"/>
      <c r="I411" s="52"/>
      <c r="J411" s="52"/>
      <c r="K411" s="52"/>
      <c r="L411" s="52"/>
      <c r="M411" s="52"/>
      <c r="N411" s="52"/>
      <c r="O411" s="52"/>
      <c r="P411" s="52"/>
      <c r="Q411" s="92"/>
      <c r="R411" s="92"/>
      <c r="S411" s="92"/>
      <c r="T411" s="92"/>
      <c r="U411" s="92"/>
    </row>
    <row r="412" spans="7:21" s="77" customFormat="1" x14ac:dyDescent="0.2">
      <c r="G412" s="52"/>
      <c r="H412" s="52"/>
      <c r="I412" s="52"/>
      <c r="J412" s="52"/>
      <c r="K412" s="52"/>
      <c r="L412" s="52"/>
      <c r="M412" s="52"/>
      <c r="N412" s="52"/>
      <c r="O412" s="52"/>
      <c r="P412" s="52"/>
      <c r="Q412" s="92"/>
      <c r="R412" s="92"/>
      <c r="S412" s="92"/>
      <c r="T412" s="92"/>
      <c r="U412" s="92"/>
    </row>
    <row r="413" spans="7:21" s="77" customFormat="1" x14ac:dyDescent="0.2">
      <c r="G413" s="52"/>
      <c r="H413" s="52"/>
      <c r="I413" s="52"/>
      <c r="J413" s="52"/>
      <c r="K413" s="52"/>
      <c r="L413" s="52"/>
      <c r="M413" s="52"/>
      <c r="N413" s="52"/>
      <c r="O413" s="52"/>
      <c r="P413" s="52"/>
      <c r="Q413" s="92"/>
      <c r="R413" s="92"/>
      <c r="S413" s="92"/>
      <c r="T413" s="92"/>
      <c r="U413" s="92"/>
    </row>
    <row r="414" spans="7:21" s="77" customFormat="1" x14ac:dyDescent="0.2">
      <c r="G414" s="52"/>
      <c r="H414" s="52"/>
      <c r="I414" s="52"/>
      <c r="J414" s="52"/>
      <c r="K414" s="52"/>
      <c r="L414" s="52"/>
      <c r="M414" s="52"/>
      <c r="N414" s="52"/>
      <c r="O414" s="52"/>
      <c r="P414" s="52"/>
      <c r="Q414" s="92"/>
      <c r="R414" s="92"/>
      <c r="S414" s="92"/>
      <c r="T414" s="92"/>
      <c r="U414" s="92"/>
    </row>
    <row r="415" spans="7:21" s="77" customFormat="1" x14ac:dyDescent="0.2">
      <c r="G415" s="52"/>
      <c r="H415" s="52"/>
      <c r="I415" s="52"/>
      <c r="J415" s="52"/>
      <c r="K415" s="52"/>
      <c r="L415" s="52"/>
      <c r="M415" s="52"/>
      <c r="N415" s="52"/>
      <c r="O415" s="52"/>
      <c r="P415" s="52"/>
      <c r="Q415" s="92"/>
      <c r="R415" s="92"/>
      <c r="S415" s="92"/>
      <c r="T415" s="92"/>
      <c r="U415" s="92"/>
    </row>
    <row r="416" spans="7:21" s="77" customFormat="1" x14ac:dyDescent="0.2">
      <c r="G416" s="52"/>
      <c r="H416" s="52"/>
      <c r="I416" s="52"/>
      <c r="J416" s="52"/>
      <c r="K416" s="52"/>
      <c r="L416" s="52"/>
      <c r="M416" s="52"/>
      <c r="N416" s="52"/>
      <c r="O416" s="52"/>
      <c r="P416" s="52"/>
      <c r="Q416" s="92"/>
      <c r="R416" s="92"/>
      <c r="S416" s="92"/>
      <c r="T416" s="92"/>
      <c r="U416" s="92"/>
    </row>
    <row r="417" spans="7:21" s="77" customFormat="1" x14ac:dyDescent="0.2">
      <c r="G417" s="52"/>
      <c r="H417" s="52"/>
      <c r="I417" s="52"/>
      <c r="J417" s="52"/>
      <c r="K417" s="52"/>
      <c r="L417" s="52"/>
      <c r="M417" s="52"/>
      <c r="N417" s="52"/>
      <c r="O417" s="52"/>
      <c r="P417" s="52"/>
      <c r="Q417" s="92"/>
      <c r="R417" s="92"/>
      <c r="S417" s="92"/>
      <c r="T417" s="92"/>
      <c r="U417" s="92"/>
    </row>
    <row r="418" spans="7:21" s="77" customFormat="1" x14ac:dyDescent="0.2">
      <c r="G418" s="52"/>
      <c r="H418" s="52"/>
      <c r="I418" s="52"/>
      <c r="J418" s="52"/>
      <c r="K418" s="52"/>
      <c r="L418" s="52"/>
      <c r="M418" s="52"/>
      <c r="N418" s="52"/>
      <c r="O418" s="52"/>
      <c r="P418" s="52"/>
      <c r="Q418" s="92"/>
      <c r="R418" s="92"/>
      <c r="S418" s="92"/>
      <c r="T418" s="92"/>
      <c r="U418" s="92"/>
    </row>
    <row r="419" spans="7:21" s="77" customFormat="1" x14ac:dyDescent="0.2">
      <c r="G419" s="52"/>
      <c r="H419" s="52"/>
      <c r="I419" s="52"/>
      <c r="J419" s="52"/>
      <c r="K419" s="52"/>
      <c r="L419" s="52"/>
      <c r="M419" s="52"/>
      <c r="N419" s="52"/>
      <c r="O419" s="52"/>
      <c r="P419" s="52"/>
      <c r="Q419" s="92"/>
      <c r="R419" s="92"/>
      <c r="S419" s="92"/>
      <c r="T419" s="92"/>
      <c r="U419" s="92"/>
    </row>
    <row r="420" spans="7:21" s="77" customFormat="1" x14ac:dyDescent="0.2">
      <c r="G420" s="52"/>
      <c r="H420" s="52"/>
      <c r="I420" s="52"/>
      <c r="J420" s="52"/>
      <c r="K420" s="52"/>
      <c r="L420" s="52"/>
      <c r="M420" s="52"/>
      <c r="N420" s="52"/>
      <c r="O420" s="52"/>
      <c r="P420" s="52"/>
      <c r="Q420" s="92"/>
      <c r="R420" s="92"/>
      <c r="S420" s="92"/>
      <c r="T420" s="92"/>
      <c r="U420" s="92"/>
    </row>
    <row r="421" spans="7:21" s="77" customFormat="1" x14ac:dyDescent="0.2">
      <c r="G421" s="52"/>
      <c r="H421" s="52"/>
      <c r="I421" s="52"/>
      <c r="J421" s="52"/>
      <c r="K421" s="52"/>
      <c r="L421" s="52"/>
      <c r="M421" s="52"/>
      <c r="N421" s="52"/>
      <c r="O421" s="52"/>
      <c r="P421" s="52"/>
      <c r="Q421" s="92"/>
      <c r="R421" s="92"/>
      <c r="S421" s="92"/>
      <c r="T421" s="92"/>
      <c r="U421" s="92"/>
    </row>
    <row r="422" spans="7:21" s="77" customFormat="1" x14ac:dyDescent="0.2">
      <c r="G422" s="52"/>
      <c r="H422" s="52"/>
      <c r="I422" s="52"/>
      <c r="J422" s="52"/>
      <c r="K422" s="52"/>
      <c r="L422" s="52"/>
      <c r="M422" s="52"/>
      <c r="N422" s="52"/>
      <c r="O422" s="52"/>
      <c r="P422" s="52"/>
      <c r="Q422" s="92"/>
      <c r="R422" s="92"/>
      <c r="S422" s="92"/>
      <c r="T422" s="92"/>
      <c r="U422" s="92"/>
    </row>
    <row r="423" spans="7:21" s="77" customFormat="1" x14ac:dyDescent="0.2">
      <c r="G423" s="52"/>
      <c r="H423" s="52"/>
      <c r="I423" s="52"/>
      <c r="J423" s="52"/>
      <c r="K423" s="52"/>
      <c r="L423" s="52"/>
      <c r="M423" s="52"/>
      <c r="N423" s="52"/>
      <c r="O423" s="52"/>
      <c r="P423" s="52"/>
      <c r="Q423" s="92"/>
      <c r="R423" s="92"/>
      <c r="S423" s="92"/>
      <c r="T423" s="92"/>
      <c r="U423" s="92"/>
    </row>
    <row r="424" spans="7:21" s="77" customFormat="1" x14ac:dyDescent="0.2">
      <c r="G424" s="52"/>
      <c r="H424" s="52"/>
      <c r="I424" s="52"/>
      <c r="J424" s="52"/>
      <c r="K424" s="52"/>
      <c r="L424" s="52"/>
      <c r="M424" s="52"/>
      <c r="N424" s="52"/>
      <c r="O424" s="52"/>
      <c r="P424" s="52"/>
      <c r="Q424" s="92"/>
      <c r="R424" s="92"/>
      <c r="S424" s="92"/>
      <c r="T424" s="92"/>
      <c r="U424" s="92"/>
    </row>
    <row r="425" spans="7:21" s="77" customFormat="1" x14ac:dyDescent="0.2">
      <c r="G425" s="52"/>
      <c r="H425" s="52"/>
      <c r="I425" s="52"/>
      <c r="J425" s="52"/>
      <c r="K425" s="52"/>
      <c r="L425" s="52"/>
      <c r="M425" s="52"/>
      <c r="N425" s="52"/>
      <c r="O425" s="52"/>
      <c r="P425" s="52"/>
      <c r="Q425" s="92"/>
      <c r="R425" s="92"/>
      <c r="S425" s="92"/>
      <c r="T425" s="92"/>
      <c r="U425" s="92"/>
    </row>
    <row r="426" spans="7:21" s="77" customFormat="1" x14ac:dyDescent="0.2">
      <c r="G426" s="52"/>
      <c r="H426" s="52"/>
      <c r="I426" s="52"/>
      <c r="J426" s="52"/>
      <c r="K426" s="52"/>
      <c r="L426" s="52"/>
      <c r="M426" s="52"/>
      <c r="N426" s="52"/>
      <c r="O426" s="52"/>
      <c r="P426" s="52"/>
      <c r="Q426" s="92"/>
      <c r="R426" s="92"/>
      <c r="S426" s="92"/>
      <c r="T426" s="92"/>
      <c r="U426" s="92"/>
    </row>
    <row r="427" spans="7:21" s="77" customFormat="1" x14ac:dyDescent="0.2">
      <c r="G427" s="52"/>
      <c r="H427" s="52"/>
      <c r="I427" s="52"/>
      <c r="J427" s="52"/>
      <c r="K427" s="52"/>
      <c r="L427" s="52"/>
      <c r="M427" s="52"/>
      <c r="N427" s="52"/>
      <c r="O427" s="52"/>
      <c r="P427" s="52"/>
      <c r="Q427" s="92"/>
      <c r="R427" s="92"/>
      <c r="S427" s="92"/>
      <c r="T427" s="92"/>
      <c r="U427" s="92"/>
    </row>
    <row r="428" spans="7:21" s="77" customFormat="1" x14ac:dyDescent="0.2">
      <c r="G428" s="52"/>
      <c r="H428" s="52"/>
      <c r="I428" s="52"/>
      <c r="J428" s="52"/>
      <c r="K428" s="52"/>
      <c r="L428" s="52"/>
      <c r="M428" s="52"/>
      <c r="N428" s="52"/>
      <c r="O428" s="52"/>
      <c r="P428" s="52"/>
      <c r="Q428" s="92"/>
      <c r="R428" s="92"/>
      <c r="S428" s="92"/>
      <c r="T428" s="92"/>
      <c r="U428" s="92"/>
    </row>
    <row r="429" spans="7:21" s="77" customFormat="1" x14ac:dyDescent="0.2">
      <c r="G429" s="52"/>
      <c r="H429" s="52"/>
      <c r="I429" s="52"/>
      <c r="J429" s="52"/>
      <c r="K429" s="52"/>
      <c r="L429" s="52"/>
      <c r="M429" s="52"/>
      <c r="N429" s="52"/>
      <c r="O429" s="52"/>
      <c r="P429" s="52"/>
      <c r="Q429" s="92"/>
      <c r="R429" s="92"/>
      <c r="S429" s="92"/>
      <c r="T429" s="92"/>
      <c r="U429" s="92"/>
    </row>
    <row r="430" spans="7:21" s="77" customFormat="1" x14ac:dyDescent="0.2">
      <c r="G430" s="52"/>
      <c r="H430" s="52"/>
      <c r="I430" s="52"/>
      <c r="J430" s="52"/>
      <c r="K430" s="52"/>
      <c r="L430" s="52"/>
      <c r="M430" s="52"/>
      <c r="N430" s="52"/>
      <c r="O430" s="52"/>
      <c r="P430" s="52"/>
      <c r="Q430" s="92"/>
      <c r="R430" s="92"/>
      <c r="S430" s="92"/>
      <c r="T430" s="92"/>
      <c r="U430" s="92"/>
    </row>
    <row r="431" spans="7:21" s="77" customFormat="1" x14ac:dyDescent="0.2">
      <c r="G431" s="52"/>
      <c r="H431" s="52"/>
      <c r="I431" s="52"/>
      <c r="J431" s="52"/>
      <c r="K431" s="52"/>
      <c r="L431" s="52"/>
      <c r="M431" s="52"/>
      <c r="N431" s="52"/>
      <c r="O431" s="52"/>
      <c r="P431" s="52"/>
      <c r="Q431" s="92"/>
      <c r="R431" s="92"/>
      <c r="S431" s="92"/>
      <c r="T431" s="92"/>
      <c r="U431" s="92"/>
    </row>
    <row r="432" spans="7:21" s="77" customFormat="1" x14ac:dyDescent="0.2">
      <c r="G432" s="52"/>
      <c r="H432" s="52"/>
      <c r="I432" s="52"/>
      <c r="J432" s="52"/>
      <c r="K432" s="52"/>
      <c r="L432" s="52"/>
      <c r="M432" s="52"/>
      <c r="N432" s="52"/>
      <c r="O432" s="52"/>
      <c r="P432" s="52"/>
      <c r="Q432" s="92"/>
      <c r="R432" s="92"/>
      <c r="S432" s="92"/>
      <c r="T432" s="92"/>
      <c r="U432" s="92"/>
    </row>
    <row r="433" spans="7:21" s="77" customFormat="1" x14ac:dyDescent="0.2">
      <c r="G433" s="52"/>
      <c r="H433" s="52"/>
      <c r="I433" s="52"/>
      <c r="J433" s="52"/>
      <c r="K433" s="52"/>
      <c r="L433" s="52"/>
      <c r="M433" s="52"/>
      <c r="N433" s="52"/>
      <c r="O433" s="52"/>
      <c r="P433" s="52"/>
      <c r="Q433" s="92"/>
      <c r="R433" s="92"/>
      <c r="S433" s="92"/>
      <c r="T433" s="92"/>
      <c r="U433" s="92"/>
    </row>
    <row r="434" spans="7:21" s="77" customFormat="1" x14ac:dyDescent="0.2">
      <c r="G434" s="52"/>
      <c r="H434" s="52"/>
      <c r="I434" s="52"/>
      <c r="J434" s="52"/>
      <c r="K434" s="52"/>
      <c r="L434" s="52"/>
      <c r="M434" s="52"/>
      <c r="N434" s="52"/>
      <c r="O434" s="52"/>
      <c r="P434" s="52"/>
      <c r="Q434" s="92"/>
      <c r="R434" s="92"/>
      <c r="S434" s="92"/>
      <c r="T434" s="92"/>
      <c r="U434" s="92"/>
    </row>
    <row r="435" spans="7:21" x14ac:dyDescent="0.2">
      <c r="T435" s="12"/>
      <c r="U435" s="12"/>
    </row>
    <row r="436" spans="7:21" x14ac:dyDescent="0.2">
      <c r="T436" s="12"/>
      <c r="U436" s="12"/>
    </row>
    <row r="437" spans="7:21" x14ac:dyDescent="0.2">
      <c r="T437" s="12"/>
      <c r="U437" s="12"/>
    </row>
    <row r="438" spans="7:21" x14ac:dyDescent="0.2">
      <c r="T438" s="12"/>
      <c r="U438" s="12"/>
    </row>
    <row r="439" spans="7:21" x14ac:dyDescent="0.2">
      <c r="T439" s="12"/>
      <c r="U439" s="12"/>
    </row>
    <row r="440" spans="7:21" x14ac:dyDescent="0.2">
      <c r="T440" s="12"/>
      <c r="U440" s="12"/>
    </row>
    <row r="441" spans="7:21" x14ac:dyDescent="0.2">
      <c r="T441" s="12"/>
      <c r="U441" s="12"/>
    </row>
    <row r="442" spans="7:21" x14ac:dyDescent="0.2">
      <c r="T442" s="12"/>
      <c r="U442" s="12"/>
    </row>
    <row r="443" spans="7:21" x14ac:dyDescent="0.2">
      <c r="T443" s="12"/>
      <c r="U443" s="12"/>
    </row>
    <row r="444" spans="7:21" x14ac:dyDescent="0.2">
      <c r="T444" s="12"/>
      <c r="U444" s="12"/>
    </row>
    <row r="445" spans="7:21" x14ac:dyDescent="0.2">
      <c r="T445" s="12"/>
      <c r="U445" s="12"/>
    </row>
    <row r="446" spans="7:21" x14ac:dyDescent="0.2">
      <c r="T446" s="12"/>
      <c r="U446" s="12"/>
    </row>
    <row r="447" spans="7:21" x14ac:dyDescent="0.2">
      <c r="T447" s="12"/>
      <c r="U447" s="12"/>
    </row>
    <row r="448" spans="7:21" x14ac:dyDescent="0.2">
      <c r="T448" s="12"/>
      <c r="U448" s="12"/>
    </row>
    <row r="449" spans="20:21" x14ac:dyDescent="0.2">
      <c r="T449" s="12"/>
      <c r="U449" s="12"/>
    </row>
    <row r="450" spans="20:21" x14ac:dyDescent="0.2">
      <c r="T450" s="12"/>
      <c r="U450" s="12"/>
    </row>
    <row r="451" spans="20:21" x14ac:dyDescent="0.2">
      <c r="T451" s="12"/>
      <c r="U451" s="12"/>
    </row>
    <row r="452" spans="20:21" x14ac:dyDescent="0.2">
      <c r="T452" s="12"/>
      <c r="U452" s="12"/>
    </row>
    <row r="453" spans="20:21" x14ac:dyDescent="0.2">
      <c r="T453" s="12"/>
      <c r="U453" s="12"/>
    </row>
    <row r="454" spans="20:21" x14ac:dyDescent="0.2">
      <c r="T454" s="12"/>
      <c r="U454" s="12"/>
    </row>
    <row r="455" spans="20:21" x14ac:dyDescent="0.2">
      <c r="T455" s="12"/>
      <c r="U455" s="12"/>
    </row>
    <row r="456" spans="20:21" x14ac:dyDescent="0.2">
      <c r="T456" s="12"/>
      <c r="U456" s="12"/>
    </row>
    <row r="457" spans="20:21" x14ac:dyDescent="0.2">
      <c r="T457" s="12"/>
      <c r="U457" s="12"/>
    </row>
    <row r="458" spans="20:21" x14ac:dyDescent="0.2">
      <c r="T458" s="12"/>
      <c r="U458" s="12"/>
    </row>
    <row r="459" spans="20:21" x14ac:dyDescent="0.2">
      <c r="T459" s="12"/>
      <c r="U459" s="12"/>
    </row>
    <row r="460" spans="20:21" x14ac:dyDescent="0.2">
      <c r="T460" s="12"/>
      <c r="U460" s="12"/>
    </row>
    <row r="461" spans="20:21" x14ac:dyDescent="0.2">
      <c r="T461" s="12"/>
      <c r="U461" s="12"/>
    </row>
    <row r="462" spans="20:21" x14ac:dyDescent="0.2">
      <c r="T462" s="12"/>
      <c r="U462" s="12"/>
    </row>
    <row r="463" spans="20:21" x14ac:dyDescent="0.2">
      <c r="T463" s="12"/>
      <c r="U463" s="12"/>
    </row>
    <row r="464" spans="20:21" x14ac:dyDescent="0.2">
      <c r="T464" s="12"/>
      <c r="U464" s="12"/>
    </row>
    <row r="465" spans="20:21" x14ac:dyDescent="0.2">
      <c r="T465" s="12"/>
      <c r="U465" s="12"/>
    </row>
    <row r="466" spans="20:21" x14ac:dyDescent="0.2">
      <c r="T466" s="12"/>
      <c r="U466" s="12"/>
    </row>
    <row r="467" spans="20:21" x14ac:dyDescent="0.2">
      <c r="T467" s="12"/>
      <c r="U467" s="12"/>
    </row>
    <row r="468" spans="20:21" x14ac:dyDescent="0.2">
      <c r="T468" s="12"/>
      <c r="U468" s="12"/>
    </row>
    <row r="469" spans="20:21" x14ac:dyDescent="0.2">
      <c r="T469" s="12"/>
      <c r="U469" s="12"/>
    </row>
    <row r="470" spans="20:21" x14ac:dyDescent="0.2">
      <c r="T470" s="12"/>
      <c r="U470" s="12"/>
    </row>
  </sheetData>
  <sheetProtection password="EFF6" sheet="1" objects="1" scenarios="1"/>
  <dataConsolidate link="1"/>
  <mergeCells count="39">
    <mergeCell ref="A3:F3"/>
    <mergeCell ref="G2:G6"/>
    <mergeCell ref="G7:G9"/>
    <mergeCell ref="B4:F4"/>
    <mergeCell ref="G31:G33"/>
    <mergeCell ref="A5:B5"/>
    <mergeCell ref="B10:F10"/>
    <mergeCell ref="B11:C11"/>
    <mergeCell ref="A20:F20"/>
    <mergeCell ref="A18:F18"/>
    <mergeCell ref="A14:B14"/>
    <mergeCell ref="C14:F14"/>
    <mergeCell ref="B16:D16"/>
    <mergeCell ref="D13:F13"/>
    <mergeCell ref="D11:E11"/>
    <mergeCell ref="D8:F8"/>
    <mergeCell ref="C5:F5"/>
    <mergeCell ref="D6:F6"/>
    <mergeCell ref="C7:F7"/>
    <mergeCell ref="G20:G26"/>
    <mergeCell ref="D40:F40"/>
    <mergeCell ref="C25:F25"/>
    <mergeCell ref="C23:D23"/>
    <mergeCell ref="E26:F26"/>
    <mergeCell ref="B26:C26"/>
    <mergeCell ref="C24:D24"/>
    <mergeCell ref="D22:F22"/>
    <mergeCell ref="A22:B22"/>
    <mergeCell ref="A21:F21"/>
    <mergeCell ref="B12:F12"/>
    <mergeCell ref="B36:C36"/>
    <mergeCell ref="D35:F35"/>
    <mergeCell ref="C15:F15"/>
    <mergeCell ref="B35:C35"/>
    <mergeCell ref="D36:F36"/>
    <mergeCell ref="A27:F27"/>
    <mergeCell ref="A33:F33"/>
    <mergeCell ref="A17:E17"/>
    <mergeCell ref="E19:F19"/>
  </mergeCells>
  <dataValidations count="11">
    <dataValidation type="date" operator="greaterThan" allowBlank="1" showInputMessage="1" showErrorMessage="1" error="La date de fin de scolarité doit être obligatoirement postérieure à la date de début de scolarité." sqref="C24:D24">
      <formula1>C23</formula1>
    </dataValidation>
    <dataValidation type="date" allowBlank="1" showInputMessage="1" showErrorMessage="1" error="La valeur que vous avez tapée n'est pas valide. La valeur doit être comprise entre le 01/01/2020 et le 31/12/2020." sqref="C23:D23">
      <formula1>43831</formula1>
      <formula2>44196</formula2>
    </dataValidation>
    <dataValidation type="list" allowBlank="1" showInputMessage="1" showErrorMessage="1" sqref="F17">
      <formula1>$A$179:$A$182</formula1>
    </dataValidation>
    <dataValidation type="list" allowBlank="1" showInputMessage="1" showErrorMessage="1" sqref="B16:D16">
      <formula1>$F$70:$F$160</formula1>
    </dataValidation>
    <dataValidation type="list" allowBlank="1" showInputMessage="1" showErrorMessage="1" sqref="A21:F21">
      <formula1>$G$70:$G$100</formula1>
    </dataValidation>
    <dataValidation type="list" allowBlank="1" showInputMessage="1" showErrorMessage="1" sqref="F2">
      <formula1>$A$70:$A$171</formula1>
    </dataValidation>
    <dataValidation type="list" allowBlank="1" showInputMessage="1" showErrorMessage="1" sqref="B8">
      <formula1>$A$173:$A$176</formula1>
    </dataValidation>
    <dataValidation type="list" allowBlank="1" showInputMessage="1" showErrorMessage="1" sqref="A3:F3">
      <formula1>$B$70:$B$207</formula1>
    </dataValidation>
    <dataValidation type="list" allowBlank="1" showInputMessage="1" showErrorMessage="1" sqref="F16">
      <formula1>$A$185:$A$188</formula1>
    </dataValidation>
    <dataValidation type="list" allowBlank="1" showInputMessage="1" showErrorMessage="1" sqref="E19:F19">
      <formula1>$A$191:$A$194</formula1>
    </dataValidation>
    <dataValidation type="list" allowBlank="1" showInputMessage="1" showErrorMessage="1" sqref="F9">
      <formula1>$A$179:$A$182</formula1>
    </dataValidation>
  </dataValidations>
  <pageMargins left="0" right="0" top="0" bottom="0" header="0" footer="0"/>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F1" sqref="F1"/>
    </sheetView>
  </sheetViews>
  <sheetFormatPr baseColWidth="10" defaultRowHeight="14.25" x14ac:dyDescent="0.2"/>
  <cols>
    <col min="1" max="2" width="20.7109375" style="30" customWidth="1"/>
    <col min="3" max="6" width="11.7109375" style="30" customWidth="1"/>
    <col min="7" max="7" width="14.140625" style="30" customWidth="1"/>
    <col min="8" max="8" width="38.140625" style="364" bestFit="1" customWidth="1"/>
    <col min="9" max="9" width="11.42578125" style="365"/>
    <col min="10" max="12" width="11.42578125" style="360"/>
    <col min="13" max="13" width="11.42578125" style="352"/>
    <col min="14" max="14" width="11.42578125" style="321"/>
    <col min="15" max="16384" width="11.42578125" style="30"/>
  </cols>
  <sheetData>
    <row r="1" spans="1:14" s="53" customFormat="1" ht="90" customHeight="1" x14ac:dyDescent="0.2">
      <c r="A1" s="197"/>
      <c r="G1" s="52"/>
      <c r="H1" s="368"/>
      <c r="I1" s="369"/>
      <c r="J1" s="369"/>
      <c r="K1" s="369"/>
      <c r="L1" s="370"/>
      <c r="M1" s="371"/>
      <c r="N1" s="371"/>
    </row>
    <row r="2" spans="1:14" s="204" customFormat="1" ht="20.100000000000001" customHeight="1" x14ac:dyDescent="0.25">
      <c r="A2" s="524" t="str">
        <f>IF(DAPEC!A3&lt;&gt;"SELECTIONNER VOTRE ETABLISSEMENT DANS LA LISTE",DAPEC!A3,"Veuillez sélectionner votre établissement onglet DAPEC ligne 3")</f>
        <v>Veuillez sélectionner votre établissement onglet DAPEC ligne 3</v>
      </c>
      <c r="B2" s="524"/>
      <c r="C2" s="524"/>
      <c r="D2" s="524"/>
      <c r="E2" s="524"/>
      <c r="F2" s="524"/>
      <c r="G2" s="524"/>
      <c r="H2" s="372"/>
      <c r="I2" s="373"/>
      <c r="J2" s="374"/>
      <c r="K2" s="374"/>
      <c r="L2" s="374"/>
      <c r="M2" s="375"/>
      <c r="N2" s="375"/>
    </row>
    <row r="3" spans="1:14" s="204" customFormat="1" ht="20.100000000000001" customHeight="1" x14ac:dyDescent="0.25">
      <c r="A3" s="524" t="str">
        <f>IF(DAPEC!B10="","Veuillez renseigner le nom de l'agent onglet DAPEC ligne 10",DAPEC!B10)</f>
        <v>Veuillez renseigner le nom de l'agent onglet DAPEC ligne 10</v>
      </c>
      <c r="B3" s="524"/>
      <c r="C3" s="524"/>
      <c r="D3" s="524"/>
      <c r="E3" s="524"/>
      <c r="F3" s="524"/>
      <c r="G3" s="524"/>
      <c r="H3" s="372"/>
      <c r="I3" s="373"/>
      <c r="J3" s="374"/>
      <c r="K3" s="374"/>
      <c r="L3" s="374"/>
      <c r="M3" s="375"/>
      <c r="N3" s="375"/>
    </row>
    <row r="4" spans="1:14" s="204" customFormat="1" ht="36" customHeight="1" x14ac:dyDescent="0.25">
      <c r="A4" s="480" t="str">
        <f>IF(DAPEC!A21="SELECTIONNER L'ÉTUDE PROMOTIONNELLE DANS LA LISTE","Veuillez sélectionner l'EP onglet DAPEC ligne 22",DAPEC!A21)</f>
        <v>Veuillez sélectionner l'EP onglet DAPEC ligne 22</v>
      </c>
      <c r="B4" s="480"/>
      <c r="C4" s="480"/>
      <c r="D4" s="480"/>
      <c r="E4" s="480"/>
      <c r="F4" s="480"/>
      <c r="G4" s="480"/>
      <c r="H4" s="372"/>
      <c r="I4" s="373"/>
      <c r="J4" s="373"/>
      <c r="K4" s="373"/>
      <c r="L4" s="374"/>
      <c r="M4" s="375"/>
      <c r="N4" s="375"/>
    </row>
    <row r="5" spans="1:14" s="252" customFormat="1" ht="6" customHeight="1" thickBot="1" x14ac:dyDescent="0.2">
      <c r="B5" s="566"/>
      <c r="C5" s="566"/>
      <c r="D5" s="566"/>
      <c r="E5" s="566"/>
      <c r="F5" s="566"/>
      <c r="G5" s="566"/>
      <c r="H5" s="372"/>
      <c r="I5" s="373"/>
      <c r="J5" s="374"/>
      <c r="K5" s="374"/>
      <c r="L5" s="374"/>
      <c r="M5" s="376"/>
      <c r="N5" s="376"/>
    </row>
    <row r="6" spans="1:14" s="254" customFormat="1" ht="24" customHeight="1" thickTop="1" thickBot="1" x14ac:dyDescent="0.35">
      <c r="A6" s="563" t="s">
        <v>258</v>
      </c>
      <c r="B6" s="563"/>
      <c r="C6" s="563"/>
      <c r="D6" s="563"/>
      <c r="E6" s="563"/>
      <c r="F6" s="563"/>
      <c r="G6" s="563"/>
      <c r="H6" s="372"/>
      <c r="I6" s="373" t="str">
        <f>IF(DAPEC!B4=Feuil1!A153,"Panel 1","")</f>
        <v/>
      </c>
      <c r="J6" s="373" t="str">
        <f>IF(DAPEC!B4=Feuil1!A154,"Panel 2","")</f>
        <v/>
      </c>
      <c r="K6" s="373" t="str">
        <f>IF(DAPEC!B4=Feuil1!A155,"Panel 3","")</f>
        <v/>
      </c>
      <c r="L6" s="374"/>
      <c r="M6" s="377"/>
      <c r="N6" s="377"/>
    </row>
    <row r="7" spans="1:14" s="252" customFormat="1" ht="6" customHeight="1" thickTop="1" thickBot="1" x14ac:dyDescent="0.2">
      <c r="B7" s="255"/>
      <c r="C7" s="255"/>
      <c r="D7" s="255"/>
      <c r="E7" s="255"/>
      <c r="F7" s="255"/>
      <c r="G7" s="255"/>
      <c r="H7" s="372"/>
      <c r="I7" s="373"/>
      <c r="J7" s="374"/>
      <c r="K7" s="374"/>
      <c r="L7" s="374"/>
      <c r="M7" s="376"/>
      <c r="N7" s="376"/>
    </row>
    <row r="8" spans="1:14" s="207" customFormat="1" ht="15" customHeight="1" thickTop="1" x14ac:dyDescent="0.2">
      <c r="A8" s="564"/>
      <c r="B8" s="565"/>
      <c r="C8" s="264">
        <v>2020</v>
      </c>
      <c r="D8" s="265">
        <v>2021</v>
      </c>
      <c r="E8" s="265">
        <v>2022</v>
      </c>
      <c r="F8" s="266">
        <v>2023</v>
      </c>
      <c r="G8" s="267" t="s">
        <v>26</v>
      </c>
      <c r="H8" s="372" t="str">
        <f>IF(DAPEC!A21=Feuil1!E11,"AS","")</f>
        <v/>
      </c>
      <c r="I8" s="373" t="str">
        <f>IF(I6="Panel 1",IF(H8="AS",Politique!D8,""),"")</f>
        <v/>
      </c>
      <c r="J8" s="374" t="str">
        <f>IF(J6="Panel 2",IF(H8="AS",Politique!E8,""),"")</f>
        <v/>
      </c>
      <c r="K8" s="374" t="str">
        <f>IF(K6="Panel 3",IF(H8="AS","Au réel",""),"")</f>
        <v/>
      </c>
      <c r="L8" s="374"/>
      <c r="M8" s="378"/>
      <c r="N8" s="378"/>
    </row>
    <row r="9" spans="1:14" s="208" customFormat="1" ht="15" customHeight="1" x14ac:dyDescent="0.2">
      <c r="A9" s="515" t="s">
        <v>28</v>
      </c>
      <c r="B9" s="550"/>
      <c r="C9" s="325">
        <f>SUM('Déplacement 2020'!K42)</f>
        <v>0</v>
      </c>
      <c r="D9" s="326">
        <f>SUM('Déplacement 2021'!K42)</f>
        <v>0</v>
      </c>
      <c r="E9" s="326">
        <f>SUM('Déplacement 2022'!K42)</f>
        <v>0</v>
      </c>
      <c r="F9" s="326">
        <f>SUM('Déplacement 2023'!K42)</f>
        <v>0</v>
      </c>
      <c r="G9" s="327">
        <f>SUM(C9:F9)</f>
        <v>0</v>
      </c>
      <c r="H9" s="372" t="str">
        <f>IF(DAPEC!A21=Feuil1!E3,"BPJEPS","")</f>
        <v/>
      </c>
      <c r="I9" s="373" t="str">
        <f>IF(I6="Panel 1",IF(H9="BPJEPS",Politique!D9,""),"")</f>
        <v/>
      </c>
      <c r="J9" s="374" t="str">
        <f>IF(J6="Panel 2",IF(H9="BPJEPS",Politique!E9,""),"")</f>
        <v/>
      </c>
      <c r="K9" s="374"/>
      <c r="L9" s="374"/>
      <c r="M9" s="379"/>
      <c r="N9" s="379"/>
    </row>
    <row r="10" spans="1:14" s="208" customFormat="1" ht="15" customHeight="1" x14ac:dyDescent="0.2">
      <c r="A10" s="280" t="s">
        <v>257</v>
      </c>
      <c r="B10" s="281"/>
      <c r="C10" s="325">
        <f>SUM(Enseignement!C9)</f>
        <v>0</v>
      </c>
      <c r="D10" s="325">
        <f>SUM(Enseignement!D9)</f>
        <v>0</v>
      </c>
      <c r="E10" s="325">
        <f>SUM(Enseignement!E9)</f>
        <v>0</v>
      </c>
      <c r="F10" s="325"/>
      <c r="G10" s="328">
        <f>SUM(C10:F10)</f>
        <v>0</v>
      </c>
      <c r="H10" s="372" t="str">
        <f>IF(DAPEC!A21=Feuil1!E9,"CADRE","")</f>
        <v/>
      </c>
      <c r="I10" s="373" t="str">
        <f>IF(I6="Panel 1",IF(H10="CADRE",Politique!D10,""),"")</f>
        <v/>
      </c>
      <c r="J10" s="374" t="str">
        <f>IF(J6="Panel 2",IF(H10="CADRE",Politique!E10,""),"")</f>
        <v/>
      </c>
      <c r="K10" s="374"/>
      <c r="L10" s="374"/>
      <c r="M10" s="379"/>
      <c r="N10" s="379"/>
    </row>
    <row r="11" spans="1:14" s="208" customFormat="1" ht="15" customHeight="1" x14ac:dyDescent="0.2">
      <c r="A11" s="515" t="s">
        <v>634</v>
      </c>
      <c r="B11" s="550"/>
      <c r="C11" s="325">
        <f>IF(DAPEC!E19=Feuil1!C20,SUM((Enseignement!C10+Enseignement!D10+Enseignement!E10)/(Traitement!C24+Traitement!E24+Traitement!G24+Traitement!I24)*Traitement!C24),0)</f>
        <v>0</v>
      </c>
      <c r="D11" s="325">
        <f>IF(DAPEC!E19=Feuil1!C20,SUM((Enseignement!C10+Enseignement!D10+Enseignement!E10)/(Traitement!C24+Traitement!E24+Traitement!G24+Traitement!I24)*Traitement!E24),0)</f>
        <v>0</v>
      </c>
      <c r="E11" s="325">
        <f>IF(DAPEC!E19=Feuil1!C20,SUM(Enseignement!C10+Enseignement!D10+Enseignement!E10)/(Traitement!C24+Traitement!E24+Traitement!G24+Traitement!I24)*Traitement!G24,0)</f>
        <v>0</v>
      </c>
      <c r="F11" s="325">
        <f>IF(DAPEC!E19=Feuil1!C20,SUM((Enseignement!C10+Enseignement!D10+Enseignement!E10)/(Traitement!C24+Traitement!E24+Traitement!G24+Traitement!I24)*Traitement!I24),0)</f>
        <v>0</v>
      </c>
      <c r="G11" s="328">
        <f t="shared" ref="G11:G15" si="0">SUM(C11:F11)</f>
        <v>0</v>
      </c>
      <c r="H11" s="372" t="str">
        <f>IF(DAPEC!A21=Feuil1!E4,"CAFERUIS","")</f>
        <v/>
      </c>
      <c r="I11" s="373" t="str">
        <f>IF(I6="Panel 1",IF(H11="CAFERUIS",Politique!D11,""),"")</f>
        <v/>
      </c>
      <c r="J11" s="374" t="str">
        <f>IF(J6="Panel 2",IF(H11="CAFERUIS",Politique!E11,""),"")</f>
        <v/>
      </c>
      <c r="K11" s="374"/>
      <c r="L11" s="374"/>
      <c r="M11" s="379"/>
      <c r="N11" s="379"/>
    </row>
    <row r="12" spans="1:14" s="208" customFormat="1" ht="15" customHeight="1" x14ac:dyDescent="0.2">
      <c r="A12" s="515" t="s">
        <v>635</v>
      </c>
      <c r="B12" s="550"/>
      <c r="C12" s="325">
        <f>IF(DAPEC!E19=Feuil1!C22,SUM((Enseignement!C10+Enseignement!D10+Enseignement!E10)/(Traitement!C45+Traitement!E45+Traitement!G45+Traitement!I45)*Traitement!C45),0)</f>
        <v>0</v>
      </c>
      <c r="D12" s="325">
        <f>IF(DAPEC!E19=Feuil1!C22,SUM((Enseignement!C10+Enseignement!D10+Enseignement!E10)/(Traitement!C45+Traitement!E45+Traitement!G45+Traitement!I45)*Traitement!E45),0)</f>
        <v>0</v>
      </c>
      <c r="E12" s="325">
        <f>IF(DAPEC!E19=Feuil1!C22,SUM((Enseignement!C10+Enseignement!D10+Enseignement!E10)/(Traitement!C45+Traitement!E45+Traitement!G45+Traitement!I45)*Traitement!G45),0)</f>
        <v>0</v>
      </c>
      <c r="F12" s="325">
        <f>IF(DAPEC!E19=Feuil1!C22,SUM((Enseignement!C10+Enseignement!D10+Enseignement!E10)/(Traitement!C45+Traitement!E45+Traitement!G45+Traitement!I45)*Traitement!I45),0)</f>
        <v>0</v>
      </c>
      <c r="G12" s="328">
        <f t="shared" si="0"/>
        <v>0</v>
      </c>
      <c r="H12" s="372" t="str">
        <f>IF(DAPEC!A21=Feuil1!E7,"DEAES","")</f>
        <v/>
      </c>
      <c r="I12" s="373" t="str">
        <f>IF(I6="Panel 1",IF(H12="DEAES",Politique!D12,""),"")</f>
        <v/>
      </c>
      <c r="J12" s="374" t="str">
        <f>IF(J6="Panel 2",IF(H12="DEAES",Politique!E12,""),"")</f>
        <v/>
      </c>
      <c r="K12" s="374"/>
      <c r="L12" s="374"/>
      <c r="M12" s="379"/>
      <c r="N12" s="379"/>
    </row>
    <row r="13" spans="1:14" s="208" customFormat="1" ht="15" customHeight="1" x14ac:dyDescent="0.2">
      <c r="A13" s="551" t="s">
        <v>606</v>
      </c>
      <c r="B13" s="552"/>
      <c r="C13" s="325">
        <f>SUM(Enseignement!C11)</f>
        <v>0</v>
      </c>
      <c r="D13" s="329">
        <f>SUM(Enseignement!D11)</f>
        <v>0</v>
      </c>
      <c r="E13" s="329">
        <f>SUM(Enseignement!E11)</f>
        <v>0</v>
      </c>
      <c r="F13" s="329"/>
      <c r="G13" s="328">
        <f t="shared" si="0"/>
        <v>0</v>
      </c>
      <c r="H13" s="372" t="str">
        <f>IF(DAPEC!A21=Feuil1!E21,"DE PUERICULTRICE","")</f>
        <v/>
      </c>
      <c r="I13" s="373" t="str">
        <f>IF(I6="Panel 1",IF(H13="DE PUERICULTRICE",Politique!D13,""),"")</f>
        <v/>
      </c>
      <c r="J13" s="374" t="str">
        <f>IF(J6="Panel 2",IF(H13="DE PUERICULTRICE",Politique!E13,""),"")</f>
        <v/>
      </c>
      <c r="K13" s="374"/>
      <c r="L13" s="374"/>
      <c r="M13" s="379"/>
      <c r="N13" s="379"/>
    </row>
    <row r="14" spans="1:14" s="208" customFormat="1" ht="15" customHeight="1" x14ac:dyDescent="0.2">
      <c r="A14" s="551" t="s">
        <v>636</v>
      </c>
      <c r="B14" s="552"/>
      <c r="C14" s="325">
        <f>SUM(Enseignement!C12)</f>
        <v>0</v>
      </c>
      <c r="D14" s="329">
        <f>SUM(Enseignement!D12)</f>
        <v>0</v>
      </c>
      <c r="E14" s="329">
        <f>SUM(Enseignement!E12)</f>
        <v>0</v>
      </c>
      <c r="F14" s="329"/>
      <c r="G14" s="328">
        <f t="shared" si="0"/>
        <v>0</v>
      </c>
      <c r="H14" s="372" t="str">
        <f>IF(DAPEC!A21=Feuil1!E10,"PREPARATEUR PHARMA HOSP","")</f>
        <v/>
      </c>
      <c r="I14" s="373" t="str">
        <f>IF(I6="Panel 1",IF(H14="PREPARATEUR PHARMA HOSP",Politique!D14,""),"")</f>
        <v/>
      </c>
      <c r="J14" s="374" t="str">
        <f>IF(J6="Panel 2",IF(H14="PREPARATEUR PHARMA HOSP",Politique!E14,""),"")</f>
        <v/>
      </c>
      <c r="K14" s="374"/>
      <c r="L14" s="374"/>
      <c r="M14" s="379"/>
      <c r="N14" s="379"/>
    </row>
    <row r="15" spans="1:14" s="208" customFormat="1" ht="15" customHeight="1" x14ac:dyDescent="0.2">
      <c r="A15" s="551" t="s">
        <v>637</v>
      </c>
      <c r="B15" s="552"/>
      <c r="C15" s="325">
        <f>SUM(Enseignement!C13)</f>
        <v>0</v>
      </c>
      <c r="D15" s="329">
        <f>SUM(Enseignement!D13)</f>
        <v>0</v>
      </c>
      <c r="E15" s="329">
        <f>SUM(Enseignement!E13)</f>
        <v>0</v>
      </c>
      <c r="F15" s="329"/>
      <c r="G15" s="328">
        <f t="shared" si="0"/>
        <v>0</v>
      </c>
      <c r="H15" s="372" t="str">
        <f>IF(DAPEC!A21=Feuil1!E29,"IADE","")</f>
        <v/>
      </c>
      <c r="I15" s="373" t="str">
        <f>IF(I6="Panel 1",IF(H15="IADE",Politique!D15,""),"")</f>
        <v/>
      </c>
      <c r="J15" s="374" t="str">
        <f>IF(J6="Panel 2",IF(H15="IADE",Politique!E15,""),"")</f>
        <v/>
      </c>
      <c r="K15" s="374"/>
      <c r="L15" s="374"/>
      <c r="M15" s="379"/>
      <c r="N15" s="379"/>
    </row>
    <row r="16" spans="1:14" s="208" customFormat="1" ht="15" customHeight="1" x14ac:dyDescent="0.2">
      <c r="A16" s="515" t="s">
        <v>607</v>
      </c>
      <c r="B16" s="550"/>
      <c r="C16" s="325">
        <f>SUM(Traitement!D24+Traitement!D45)</f>
        <v>0</v>
      </c>
      <c r="D16" s="325">
        <f>SUM(Traitement!F24+Traitement!F45)</f>
        <v>0</v>
      </c>
      <c r="E16" s="325">
        <f>SUM(Traitement!H24+Traitement!H45)</f>
        <v>0</v>
      </c>
      <c r="F16" s="325">
        <f>SUM(Traitement!J24+Traitement!J45)</f>
        <v>0</v>
      </c>
      <c r="G16" s="328">
        <f>SUM(C16:F16)</f>
        <v>0</v>
      </c>
      <c r="H16" s="380" t="str">
        <f>IF(DAPEC!A21=Feuil1!E30,"IBODE","")</f>
        <v/>
      </c>
      <c r="I16" s="373" t="str">
        <f>IF(I6="Panel 1",IF(H16="IBODE",Politique!D16,""),"")</f>
        <v/>
      </c>
      <c r="J16" s="374" t="str">
        <f>IF(J6="Panel 2",IF(H16="IBODE",Politique!E16,""),"")</f>
        <v/>
      </c>
      <c r="K16" s="374"/>
      <c r="L16" s="374"/>
      <c r="M16" s="379"/>
      <c r="N16" s="379"/>
    </row>
    <row r="17" spans="1:14" s="208" customFormat="1" ht="15" customHeight="1" thickBot="1" x14ac:dyDescent="0.25">
      <c r="A17" s="578" t="s">
        <v>262</v>
      </c>
      <c r="B17" s="579"/>
      <c r="C17" s="579"/>
      <c r="D17" s="579"/>
      <c r="E17" s="579"/>
      <c r="F17" s="579"/>
      <c r="G17" s="330">
        <f>SUM(G9:G16)</f>
        <v>0</v>
      </c>
      <c r="H17" s="380" t="str">
        <f>IF(DAPEC!A21=Feuil1!E28,"IDE","")</f>
        <v/>
      </c>
      <c r="I17" s="373" t="str">
        <f>IF(I6="Panel 1",IF(H17="IDE",Politique!D17,""),"")</f>
        <v/>
      </c>
      <c r="J17" s="374" t="str">
        <f>IF(J6="Panel 2",IF(H17="IDE",Politique!E17,""),"")</f>
        <v/>
      </c>
      <c r="K17" s="374"/>
      <c r="L17" s="374"/>
      <c r="M17" s="379"/>
      <c r="N17" s="379"/>
    </row>
    <row r="18" spans="1:14" s="256" customFormat="1" ht="6" customHeight="1" thickTop="1" x14ac:dyDescent="0.2">
      <c r="D18" s="257"/>
      <c r="E18" s="257"/>
      <c r="F18" s="257"/>
      <c r="G18" s="257"/>
      <c r="H18" s="372"/>
      <c r="I18" s="373"/>
      <c r="J18" s="374"/>
      <c r="K18" s="374"/>
      <c r="L18" s="374"/>
      <c r="M18" s="381"/>
      <c r="N18" s="381"/>
    </row>
    <row r="19" spans="1:14" s="256" customFormat="1" ht="27.95" customHeight="1" x14ac:dyDescent="0.2">
      <c r="A19" s="554" t="str">
        <f>IF(DAPEC!B4=Feuil1!A153,"Établissements du Panel 1. Suivant la politique régionale, plafond de prise en charge en €uros ou % des coûts réels de cette formation :",IF(DAPEC!B4=Feuil1!A154,"Établissements du Panel 2. Suivant la politique régionale, plafond de prise en charge en €uros ou % des coûts réels de cette formation :",IF(DAPEC!B4=Feuil1!A155,"Établissements du Panel 3. Suivant la politique régionale, plafond de prise en charge en €uros ou % des coûts réels de cette formation :","")))</f>
        <v/>
      </c>
      <c r="B19" s="554"/>
      <c r="C19" s="554"/>
      <c r="D19" s="554"/>
      <c r="E19" s="554"/>
      <c r="F19" s="554"/>
      <c r="G19" s="358" t="str">
        <f>IF(I24&gt;0,I24,IF(J24&gt;0,J24,IF(K6="Panel 3","Frais réels",IF(G20=Politique!D21,'Répartition financière'!G17*Politique!D21,IF(G20=Politique!E21,'Répartition financière'!G17*Politique!E21,"")))))</f>
        <v/>
      </c>
      <c r="H19" s="372"/>
      <c r="I19" s="373"/>
      <c r="J19" s="374"/>
      <c r="K19" s="374"/>
      <c r="L19" s="374"/>
      <c r="M19" s="381"/>
      <c r="N19" s="381"/>
    </row>
    <row r="20" spans="1:14" s="208" customFormat="1" ht="27.95" customHeight="1" x14ac:dyDescent="0.2">
      <c r="A20" s="554"/>
      <c r="B20" s="554"/>
      <c r="C20" s="554"/>
      <c r="D20" s="554"/>
      <c r="E20" s="554"/>
      <c r="F20" s="554"/>
      <c r="G20" s="331" t="str">
        <f>IF(I23=85%,I23,IF(J23=90%,J23,IF(K23=100%,K23,"")))</f>
        <v/>
      </c>
      <c r="H20" s="379"/>
      <c r="I20" s="379"/>
      <c r="J20" s="374"/>
      <c r="K20" s="374"/>
      <c r="L20" s="374"/>
      <c r="M20" s="379"/>
      <c r="N20" s="379"/>
    </row>
    <row r="21" spans="1:14" s="256" customFormat="1" ht="6" customHeight="1" thickBot="1" x14ac:dyDescent="0.2">
      <c r="B21" s="268"/>
      <c r="C21" s="268"/>
      <c r="D21" s="268"/>
      <c r="E21" s="268"/>
      <c r="F21" s="268"/>
      <c r="G21" s="268"/>
      <c r="H21" s="372"/>
      <c r="I21" s="373"/>
      <c r="J21" s="374"/>
      <c r="K21" s="374"/>
      <c r="L21" s="374"/>
      <c r="M21" s="381"/>
      <c r="N21" s="381"/>
    </row>
    <row r="22" spans="1:14" s="258" customFormat="1" ht="24" customHeight="1" thickTop="1" thickBot="1" x14ac:dyDescent="0.25">
      <c r="A22" s="555" t="s">
        <v>259</v>
      </c>
      <c r="B22" s="556"/>
      <c r="C22" s="556"/>
      <c r="D22" s="556"/>
      <c r="E22" s="556"/>
      <c r="F22" s="556"/>
      <c r="G22" s="557"/>
      <c r="H22" s="382"/>
      <c r="I22" s="382"/>
      <c r="J22" s="374"/>
      <c r="K22" s="374"/>
      <c r="L22" s="374"/>
      <c r="M22" s="382"/>
      <c r="N22" s="382"/>
    </row>
    <row r="23" spans="1:14" s="208" customFormat="1" ht="15" customHeight="1" x14ac:dyDescent="0.2">
      <c r="A23" s="558" t="s">
        <v>260</v>
      </c>
      <c r="B23" s="559"/>
      <c r="C23" s="559"/>
      <c r="D23" s="559"/>
      <c r="E23" s="559"/>
      <c r="F23" s="559"/>
      <c r="G23" s="560"/>
      <c r="H23" s="372" t="str">
        <f>IF(AND(DAPEC!A21&lt;&gt;Feuil1!E11,DAPEC!A21&lt;&gt;Feuil1!E3,DAPEC!A21&lt;&gt;Feuil1!E9,DAPEC!A21&lt;&gt;Feuil1!E4,DAPEC!A21&lt;&gt;Feuil1!E7,DAPEC!A21&lt;&gt;Feuil1!E21,DAPEC!A21&lt;&gt;Feuil1!E10,DAPEC!A21&lt;&gt;Feuil1!E29,DAPEC!A21&lt;&gt;Feuil1!E30,DAPEC!A21&lt;&gt;Feuil1!E28),"Autres diplômes","")</f>
        <v>Autres diplômes</v>
      </c>
      <c r="I23" s="383" t="str">
        <f>IF(I6="Panel 1",IF(H23="Autres diplômes",Politique!D21,""),"")</f>
        <v/>
      </c>
      <c r="J23" s="384" t="str">
        <f>IF(J6="Panel 2",IF(H23="Autres diplômes",Politique!E21,""),"")</f>
        <v/>
      </c>
      <c r="K23" s="384" t="str">
        <f>IF(K6="Panel 3",IF(H23="Autres diplômes",Politique!F21,""),"")</f>
        <v/>
      </c>
      <c r="L23" s="374"/>
      <c r="M23" s="379"/>
      <c r="N23" s="379"/>
    </row>
    <row r="24" spans="1:14" s="208" customFormat="1" ht="15" customHeight="1" x14ac:dyDescent="0.2">
      <c r="A24" s="553"/>
      <c r="B24" s="539"/>
      <c r="C24" s="273">
        <v>2020</v>
      </c>
      <c r="D24" s="274">
        <v>2021</v>
      </c>
      <c r="E24" s="274">
        <v>2022</v>
      </c>
      <c r="F24" s="275">
        <v>2023</v>
      </c>
      <c r="G24" s="276" t="s">
        <v>26</v>
      </c>
      <c r="H24" s="372"/>
      <c r="I24" s="373">
        <f>SUM(I8:I21)</f>
        <v>0</v>
      </c>
      <c r="J24" s="373">
        <f>SUM(J8:J22)</f>
        <v>0</v>
      </c>
      <c r="K24" s="373">
        <v>1</v>
      </c>
      <c r="L24" s="374"/>
      <c r="M24" s="379"/>
      <c r="N24" s="379"/>
    </row>
    <row r="25" spans="1:14" s="208" customFormat="1" ht="15" customHeight="1" x14ac:dyDescent="0.2">
      <c r="A25" s="551" t="s">
        <v>639</v>
      </c>
      <c r="B25" s="552"/>
      <c r="C25" s="332">
        <v>0</v>
      </c>
      <c r="D25" s="333">
        <v>0</v>
      </c>
      <c r="E25" s="333">
        <v>0</v>
      </c>
      <c r="F25" s="333">
        <v>0</v>
      </c>
      <c r="G25" s="327">
        <f>SUM(C25:F25)</f>
        <v>0</v>
      </c>
      <c r="H25" s="567" t="str">
        <f>IF(G39="Erreur","ATTENTION : Le cofinancement budget établissement n'est pas en adéquation avec la politique régionale","")</f>
        <v/>
      </c>
      <c r="I25" s="362"/>
      <c r="J25" s="363"/>
      <c r="K25" s="363"/>
      <c r="L25" s="363"/>
      <c r="M25" s="351"/>
      <c r="N25" s="287"/>
    </row>
    <row r="26" spans="1:14" s="208" customFormat="1" ht="15" customHeight="1" x14ac:dyDescent="0.2">
      <c r="A26" s="551" t="s">
        <v>257</v>
      </c>
      <c r="B26" s="552"/>
      <c r="C26" s="332">
        <v>0</v>
      </c>
      <c r="D26" s="332">
        <v>0</v>
      </c>
      <c r="E26" s="332">
        <v>0</v>
      </c>
      <c r="F26" s="332">
        <v>0</v>
      </c>
      <c r="G26" s="328">
        <f>SUM(C26:F26)</f>
        <v>0</v>
      </c>
      <c r="H26" s="567"/>
      <c r="I26" s="362"/>
      <c r="J26" s="363"/>
      <c r="K26" s="363"/>
      <c r="L26" s="363"/>
      <c r="M26" s="351"/>
      <c r="N26" s="287"/>
    </row>
    <row r="27" spans="1:14" s="208" customFormat="1" ht="15" customHeight="1" x14ac:dyDescent="0.2">
      <c r="A27" s="551" t="s">
        <v>345</v>
      </c>
      <c r="B27" s="552"/>
      <c r="C27" s="332">
        <v>0</v>
      </c>
      <c r="D27" s="332">
        <v>0</v>
      </c>
      <c r="E27" s="332">
        <v>0</v>
      </c>
      <c r="F27" s="332">
        <v>0</v>
      </c>
      <c r="G27" s="328">
        <f>SUM(C27:F27)</f>
        <v>0</v>
      </c>
      <c r="H27" s="567"/>
      <c r="I27" s="362"/>
      <c r="J27" s="363"/>
      <c r="K27" s="363"/>
      <c r="L27" s="363"/>
      <c r="M27" s="351"/>
      <c r="N27" s="287"/>
    </row>
    <row r="28" spans="1:14" s="208" customFormat="1" ht="15" customHeight="1" x14ac:dyDescent="0.2">
      <c r="A28" s="551" t="s">
        <v>638</v>
      </c>
      <c r="B28" s="552"/>
      <c r="C28" s="332">
        <v>0</v>
      </c>
      <c r="D28" s="332">
        <v>0</v>
      </c>
      <c r="E28" s="332">
        <v>0</v>
      </c>
      <c r="F28" s="332">
        <v>0</v>
      </c>
      <c r="G28" s="328">
        <f>SUM(C28:F28)</f>
        <v>0</v>
      </c>
      <c r="H28" s="567"/>
      <c r="I28" s="362"/>
      <c r="J28" s="363"/>
      <c r="K28" s="363"/>
      <c r="L28" s="363"/>
      <c r="M28" s="351"/>
      <c r="N28" s="287"/>
    </row>
    <row r="29" spans="1:14" s="208" customFormat="1" ht="15" customHeight="1" x14ac:dyDescent="0.2">
      <c r="A29" s="551" t="s">
        <v>607</v>
      </c>
      <c r="B29" s="552"/>
      <c r="C29" s="334">
        <f>IF(F20=0,0,C16-C38-C28)</f>
        <v>0</v>
      </c>
      <c r="D29" s="334">
        <v>0</v>
      </c>
      <c r="E29" s="334">
        <f>IF(F20=0,0,E16-E38-E28)</f>
        <v>0</v>
      </c>
      <c r="F29" s="334">
        <f>IF(F20=0,0,F16-F38-F28)</f>
        <v>0</v>
      </c>
      <c r="G29" s="328">
        <f>SUM(C29:F29)</f>
        <v>0</v>
      </c>
      <c r="H29" s="567"/>
      <c r="I29" s="362"/>
      <c r="J29" s="363"/>
      <c r="K29" s="363"/>
      <c r="L29" s="363"/>
      <c r="M29" s="351"/>
      <c r="N29" s="287"/>
    </row>
    <row r="30" spans="1:14" s="208" customFormat="1" ht="15.75" customHeight="1" thickBot="1" x14ac:dyDescent="0.25">
      <c r="A30" s="571" t="s">
        <v>267</v>
      </c>
      <c r="B30" s="572"/>
      <c r="C30" s="335">
        <f>SUM(C25:C29)</f>
        <v>0</v>
      </c>
      <c r="D30" s="336">
        <f>SUM(D25:D29)</f>
        <v>0</v>
      </c>
      <c r="E30" s="336">
        <f>SUM(E25:E29)</f>
        <v>0</v>
      </c>
      <c r="F30" s="336">
        <f>SUM(F25:F29)</f>
        <v>0</v>
      </c>
      <c r="G30" s="330">
        <f>SUM(G25:G29)</f>
        <v>0</v>
      </c>
      <c r="H30" s="361"/>
      <c r="I30" s="362"/>
      <c r="J30" s="363"/>
      <c r="K30" s="363"/>
      <c r="L30" s="363"/>
      <c r="M30" s="351"/>
      <c r="N30" s="287"/>
    </row>
    <row r="31" spans="1:14" s="208" customFormat="1" ht="6" customHeight="1" thickTop="1" thickBot="1" x14ac:dyDescent="0.25">
      <c r="A31" s="259"/>
      <c r="B31" s="259"/>
      <c r="C31" s="260"/>
      <c r="D31" s="261"/>
      <c r="E31" s="261"/>
      <c r="F31" s="261"/>
      <c r="G31" s="261"/>
      <c r="H31" s="361"/>
      <c r="I31" s="362"/>
      <c r="J31" s="363"/>
      <c r="K31" s="363"/>
      <c r="L31" s="363"/>
      <c r="M31" s="351"/>
      <c r="N31" s="287"/>
    </row>
    <row r="32" spans="1:14" s="208" customFormat="1" ht="15.75" thickTop="1" x14ac:dyDescent="0.2">
      <c r="A32" s="580" t="s">
        <v>261</v>
      </c>
      <c r="B32" s="581"/>
      <c r="C32" s="581"/>
      <c r="D32" s="581"/>
      <c r="E32" s="581"/>
      <c r="F32" s="581"/>
      <c r="G32" s="582"/>
      <c r="H32" s="361"/>
      <c r="I32" s="362"/>
      <c r="J32" s="363"/>
      <c r="K32" s="363"/>
      <c r="L32" s="363"/>
      <c r="M32" s="351"/>
      <c r="N32" s="287"/>
    </row>
    <row r="33" spans="1:14" s="208" customFormat="1" ht="15" x14ac:dyDescent="0.2">
      <c r="A33" s="561"/>
      <c r="B33" s="562"/>
      <c r="C33" s="269">
        <v>2020</v>
      </c>
      <c r="D33" s="270">
        <v>2021</v>
      </c>
      <c r="E33" s="270">
        <v>2022</v>
      </c>
      <c r="F33" s="271">
        <v>2023</v>
      </c>
      <c r="G33" s="272" t="s">
        <v>26</v>
      </c>
      <c r="H33" s="361"/>
      <c r="I33" s="362"/>
      <c r="J33" s="363"/>
      <c r="K33" s="363"/>
      <c r="L33" s="363"/>
      <c r="M33" s="351"/>
      <c r="N33" s="287"/>
    </row>
    <row r="34" spans="1:14" s="207" customFormat="1" ht="15" x14ac:dyDescent="0.2">
      <c r="A34" s="569" t="s">
        <v>639</v>
      </c>
      <c r="B34" s="570"/>
      <c r="C34" s="337">
        <f>SUM(C9-C25)</f>
        <v>0</v>
      </c>
      <c r="D34" s="338">
        <f>SUM(D9-D25)</f>
        <v>0</v>
      </c>
      <c r="E34" s="338">
        <f>SUM(E9-E25)</f>
        <v>0</v>
      </c>
      <c r="F34" s="338">
        <f>SUM(F9-F25)</f>
        <v>0</v>
      </c>
      <c r="G34" s="339">
        <f>SUM(C34:F34)</f>
        <v>0</v>
      </c>
      <c r="H34" s="361"/>
      <c r="I34" s="362"/>
      <c r="J34" s="363"/>
      <c r="K34" s="363"/>
      <c r="L34" s="363"/>
      <c r="M34" s="349"/>
      <c r="N34" s="350"/>
    </row>
    <row r="35" spans="1:14" s="207" customFormat="1" ht="15" x14ac:dyDescent="0.2">
      <c r="A35" s="569" t="s">
        <v>257</v>
      </c>
      <c r="B35" s="570"/>
      <c r="C35" s="337">
        <f>SUM(C10-C26)</f>
        <v>0</v>
      </c>
      <c r="D35" s="337">
        <f t="shared" ref="D35:F35" si="1">SUM(D10-D26)</f>
        <v>0</v>
      </c>
      <c r="E35" s="337">
        <f t="shared" si="1"/>
        <v>0</v>
      </c>
      <c r="F35" s="337">
        <f t="shared" si="1"/>
        <v>0</v>
      </c>
      <c r="G35" s="340">
        <f>SUM(C35:F35)</f>
        <v>0</v>
      </c>
      <c r="H35" s="361"/>
      <c r="I35" s="362"/>
      <c r="J35" s="363"/>
      <c r="K35" s="363"/>
      <c r="L35" s="363"/>
      <c r="M35" s="349"/>
      <c r="N35" s="350"/>
    </row>
    <row r="36" spans="1:14" s="207" customFormat="1" ht="15" x14ac:dyDescent="0.2">
      <c r="A36" s="569" t="s">
        <v>345</v>
      </c>
      <c r="B36" s="570"/>
      <c r="C36" s="337">
        <f>SUM(C11:C12)-C27</f>
        <v>0</v>
      </c>
      <c r="D36" s="337">
        <f t="shared" ref="D36:F36" si="2">SUM(D11:D12)-D27</f>
        <v>0</v>
      </c>
      <c r="E36" s="337">
        <f t="shared" si="2"/>
        <v>0</v>
      </c>
      <c r="F36" s="337">
        <f t="shared" si="2"/>
        <v>0</v>
      </c>
      <c r="G36" s="340">
        <f>SUM(C36:F36)</f>
        <v>0</v>
      </c>
      <c r="H36" s="361"/>
      <c r="I36" s="362"/>
      <c r="J36" s="363"/>
      <c r="K36" s="363"/>
      <c r="L36" s="363"/>
      <c r="M36" s="349"/>
      <c r="N36" s="350"/>
    </row>
    <row r="37" spans="1:14" s="207" customFormat="1" ht="15" x14ac:dyDescent="0.2">
      <c r="A37" s="285" t="s">
        <v>638</v>
      </c>
      <c r="B37" s="286"/>
      <c r="C37" s="337">
        <f>SUM(C13:C15)-C28</f>
        <v>0</v>
      </c>
      <c r="D37" s="337">
        <f t="shared" ref="D37:F37" si="3">SUM(D13:D15)-D28</f>
        <v>0</v>
      </c>
      <c r="E37" s="337">
        <f t="shared" si="3"/>
        <v>0</v>
      </c>
      <c r="F37" s="337">
        <f t="shared" si="3"/>
        <v>0</v>
      </c>
      <c r="G37" s="340">
        <f>SUM(C37:F37)</f>
        <v>0</v>
      </c>
      <c r="H37" s="361"/>
      <c r="I37" s="362"/>
      <c r="J37" s="363"/>
      <c r="K37" s="363"/>
      <c r="L37" s="363"/>
      <c r="M37" s="349"/>
      <c r="N37" s="350"/>
    </row>
    <row r="38" spans="1:14" s="207" customFormat="1" ht="15" x14ac:dyDescent="0.2">
      <c r="A38" s="569" t="s">
        <v>607</v>
      </c>
      <c r="B38" s="570"/>
      <c r="C38" s="337">
        <f>SUM(C16-C29)</f>
        <v>0</v>
      </c>
      <c r="D38" s="337">
        <f t="shared" ref="D38:F38" si="4">SUM(D16-D29)</f>
        <v>0</v>
      </c>
      <c r="E38" s="337">
        <f t="shared" si="4"/>
        <v>0</v>
      </c>
      <c r="F38" s="337">
        <f t="shared" si="4"/>
        <v>0</v>
      </c>
      <c r="G38" s="341">
        <f>IF(C38+D38+E38+F38&gt;G16-F20,"Erreur",C38+D38+E38+F38)</f>
        <v>0</v>
      </c>
      <c r="H38" s="361"/>
      <c r="I38" s="362"/>
      <c r="J38" s="363"/>
      <c r="K38" s="363"/>
      <c r="L38" s="363"/>
      <c r="M38" s="349"/>
      <c r="N38" s="350"/>
    </row>
    <row r="39" spans="1:14" s="207" customFormat="1" ht="15.75" thickBot="1" x14ac:dyDescent="0.25">
      <c r="A39" s="573" t="s">
        <v>268</v>
      </c>
      <c r="B39" s="574"/>
      <c r="C39" s="342">
        <f>SUM(C34:C38)</f>
        <v>0</v>
      </c>
      <c r="D39" s="342">
        <f>SUM(D34:D38)</f>
        <v>0</v>
      </c>
      <c r="E39" s="342">
        <f>SUM(E34:E38)</f>
        <v>0</v>
      </c>
      <c r="F39" s="342">
        <f>SUM(F34:F38)</f>
        <v>0</v>
      </c>
      <c r="G39" s="366">
        <f>IF(C39+D39+E39+F39&gt;G19,"Erreur",(C39+D39+E39+F39))</f>
        <v>0</v>
      </c>
      <c r="H39" s="367"/>
      <c r="I39" s="362"/>
      <c r="J39" s="363"/>
      <c r="K39" s="363"/>
      <c r="L39" s="363"/>
      <c r="M39" s="349"/>
      <c r="N39" s="350"/>
    </row>
    <row r="40" spans="1:14" s="207" customFormat="1" ht="6" customHeight="1" thickTop="1" thickBot="1" x14ac:dyDescent="0.25">
      <c r="A40" s="259"/>
      <c r="B40" s="259"/>
      <c r="C40" s="343"/>
      <c r="D40" s="343"/>
      <c r="E40" s="343"/>
      <c r="F40" s="343"/>
      <c r="G40" s="344"/>
      <c r="H40" s="361"/>
      <c r="I40" s="362"/>
      <c r="J40" s="363"/>
      <c r="K40" s="363"/>
      <c r="L40" s="363"/>
      <c r="M40" s="349"/>
      <c r="N40" s="350"/>
    </row>
    <row r="41" spans="1:14" s="207" customFormat="1" ht="16.5" thickTop="1" thickBot="1" x14ac:dyDescent="0.25">
      <c r="A41" s="575" t="s">
        <v>269</v>
      </c>
      <c r="B41" s="576"/>
      <c r="C41" s="345">
        <f>SUM(C30+C39)</f>
        <v>0</v>
      </c>
      <c r="D41" s="345">
        <f>SUM(D30+D39)</f>
        <v>0</v>
      </c>
      <c r="E41" s="345">
        <f>SUM(E30+E39)</f>
        <v>0</v>
      </c>
      <c r="F41" s="345">
        <f>SUM(F30+F39)</f>
        <v>0</v>
      </c>
      <c r="G41" s="346">
        <f>SUM(C41:F41)</f>
        <v>0</v>
      </c>
      <c r="H41" s="361"/>
      <c r="I41" s="362"/>
      <c r="J41" s="363"/>
      <c r="K41" s="363"/>
      <c r="L41" s="363"/>
      <c r="M41" s="349"/>
      <c r="N41" s="350"/>
    </row>
    <row r="42" spans="1:14" s="252" customFormat="1" ht="6" customHeight="1" thickTop="1" x14ac:dyDescent="0.15">
      <c r="B42" s="262"/>
      <c r="C42" s="262"/>
      <c r="D42" s="262"/>
      <c r="E42" s="263"/>
      <c r="F42" s="263"/>
      <c r="G42" s="263"/>
      <c r="H42" s="361"/>
      <c r="I42" s="362"/>
      <c r="J42" s="363"/>
      <c r="K42" s="363"/>
      <c r="L42" s="363"/>
      <c r="M42" s="348"/>
      <c r="N42" s="262"/>
    </row>
    <row r="43" spans="1:14" ht="14.25" customHeight="1" x14ac:dyDescent="0.2">
      <c r="A43" s="277" t="s">
        <v>166</v>
      </c>
      <c r="B43" s="277"/>
      <c r="C43" s="245"/>
      <c r="D43" s="245"/>
      <c r="E43" s="245"/>
      <c r="F43" s="245"/>
      <c r="G43" s="246"/>
    </row>
    <row r="44" spans="1:14" ht="14.25" customHeight="1" x14ac:dyDescent="0.2">
      <c r="A44" s="577" t="s">
        <v>167</v>
      </c>
      <c r="B44" s="577"/>
      <c r="C44" s="577"/>
      <c r="D44" s="577"/>
      <c r="E44" s="577"/>
      <c r="F44" s="577"/>
      <c r="G44" s="577"/>
    </row>
    <row r="45" spans="1:14" ht="13.5" customHeight="1" x14ac:dyDescent="0.2">
      <c r="A45" s="549"/>
      <c r="B45" s="549"/>
      <c r="C45" s="549"/>
      <c r="D45" s="549"/>
      <c r="E45" s="549"/>
      <c r="F45" s="549"/>
      <c r="G45" s="549"/>
    </row>
    <row r="46" spans="1:14" ht="14.25" customHeight="1" x14ac:dyDescent="0.2">
      <c r="A46" s="247" t="s">
        <v>168</v>
      </c>
      <c r="B46" s="278" t="str">
        <f>IF(DAPEC!B35="","",IF(A4="Merci d'utiliser l'onglet suivant - Répartition financière (IDE)","",DAPEC!B35))</f>
        <v/>
      </c>
      <c r="C46" s="279"/>
      <c r="D46" s="549" t="s">
        <v>170</v>
      </c>
      <c r="E46" s="549"/>
      <c r="F46" s="549"/>
      <c r="G46" s="549"/>
    </row>
    <row r="47" spans="1:14" s="203" customFormat="1" ht="14.25" customHeight="1" x14ac:dyDescent="0.2">
      <c r="A47" s="247" t="s">
        <v>169</v>
      </c>
      <c r="B47" s="568" t="str">
        <f>IF(DAPEC!B36="","",IF(A4="Merci d'utiliser l'onglet suivant - Répartition financière (IDE)","",DAPEC!B36))</f>
        <v/>
      </c>
      <c r="C47" s="568"/>
      <c r="D47" s="548" t="str">
        <f>IF(DAPEC!D36="","",IF(A4="Merci d'utiliser l'onglet suivant - Répartition financière (IDE)","",DAPEC!D36))</f>
        <v/>
      </c>
      <c r="E47" s="548"/>
      <c r="F47" s="548"/>
      <c r="G47" s="548"/>
      <c r="H47" s="364"/>
      <c r="I47" s="365"/>
      <c r="J47" s="359"/>
      <c r="K47" s="359"/>
      <c r="L47" s="359"/>
      <c r="M47" s="347"/>
    </row>
    <row r="48" spans="1:14" s="203" customFormat="1" ht="14.25" customHeight="1" x14ac:dyDescent="0.2">
      <c r="A48" s="246"/>
      <c r="B48" s="246"/>
      <c r="C48" s="246"/>
      <c r="D48" s="246"/>
      <c r="E48" s="246"/>
      <c r="F48" s="246"/>
      <c r="G48" s="246"/>
      <c r="H48" s="364"/>
      <c r="I48" s="365"/>
      <c r="J48" s="359"/>
      <c r="K48" s="359"/>
      <c r="L48" s="359"/>
      <c r="M48" s="347"/>
    </row>
    <row r="49" spans="1:13" s="203" customFormat="1" ht="14.25" customHeight="1" x14ac:dyDescent="0.2">
      <c r="A49" s="246"/>
      <c r="B49" s="246"/>
      <c r="C49" s="246"/>
      <c r="D49" s="246"/>
      <c r="E49" s="246"/>
      <c r="F49" s="246"/>
      <c r="G49" s="246"/>
      <c r="H49" s="364"/>
      <c r="I49" s="365"/>
      <c r="J49" s="359"/>
      <c r="K49" s="359"/>
      <c r="L49" s="359"/>
      <c r="M49" s="347"/>
    </row>
    <row r="50" spans="1:13" s="203" customFormat="1" ht="14.25" customHeight="1" x14ac:dyDescent="0.2">
      <c r="A50" s="246"/>
      <c r="B50" s="246"/>
      <c r="C50" s="246"/>
      <c r="D50" s="549" t="s">
        <v>171</v>
      </c>
      <c r="E50" s="549"/>
      <c r="F50" s="549"/>
      <c r="G50" s="549"/>
      <c r="H50" s="364"/>
      <c r="I50" s="365"/>
      <c r="J50" s="359"/>
      <c r="K50" s="359"/>
      <c r="L50" s="359"/>
      <c r="M50" s="347"/>
    </row>
  </sheetData>
  <sheetProtection password="EFF6" sheet="1" objects="1" scenarios="1"/>
  <dataConsolidate/>
  <mergeCells count="39">
    <mergeCell ref="H25:H29"/>
    <mergeCell ref="A9:B9"/>
    <mergeCell ref="B47:C47"/>
    <mergeCell ref="A35:B35"/>
    <mergeCell ref="A30:B30"/>
    <mergeCell ref="A34:B34"/>
    <mergeCell ref="A39:B39"/>
    <mergeCell ref="A41:B41"/>
    <mergeCell ref="A44:G44"/>
    <mergeCell ref="A45:G45"/>
    <mergeCell ref="A38:B38"/>
    <mergeCell ref="A17:F17"/>
    <mergeCell ref="A27:B27"/>
    <mergeCell ref="A28:B28"/>
    <mergeCell ref="A36:B36"/>
    <mergeCell ref="A32:G32"/>
    <mergeCell ref="A33:B33"/>
    <mergeCell ref="A2:G2"/>
    <mergeCell ref="A3:G3"/>
    <mergeCell ref="A4:G4"/>
    <mergeCell ref="A6:G6"/>
    <mergeCell ref="A8:B8"/>
    <mergeCell ref="B5:G5"/>
    <mergeCell ref="D47:G47"/>
    <mergeCell ref="D46:G46"/>
    <mergeCell ref="D50:G50"/>
    <mergeCell ref="A11:B11"/>
    <mergeCell ref="A29:B29"/>
    <mergeCell ref="A24:B24"/>
    <mergeCell ref="A25:B25"/>
    <mergeCell ref="A26:B26"/>
    <mergeCell ref="A13:B13"/>
    <mergeCell ref="A15:B15"/>
    <mergeCell ref="A16:B16"/>
    <mergeCell ref="A12:B12"/>
    <mergeCell ref="A14:B14"/>
    <mergeCell ref="A19:F20"/>
    <mergeCell ref="A22:G22"/>
    <mergeCell ref="A23:G23"/>
  </mergeCells>
  <pageMargins left="0" right="0" top="0" bottom="0" header="0.11811023622047245" footer="0"/>
  <pageSetup paperSize="9" orientation="portrait" r:id="rId1"/>
  <ignoredErrors>
    <ignoredError sqref="C39:F3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workbookViewId="0">
      <selection sqref="A1:XFD1048576"/>
    </sheetView>
  </sheetViews>
  <sheetFormatPr baseColWidth="10" defaultRowHeight="14.25" x14ac:dyDescent="0.2"/>
  <cols>
    <col min="1" max="1" width="15.42578125" style="352" customWidth="1"/>
    <col min="2" max="2" width="73.5703125" style="352" bestFit="1" customWidth="1"/>
    <col min="3" max="3" width="14" style="352" bestFit="1" customWidth="1"/>
    <col min="4" max="4" width="42.140625" style="352" customWidth="1"/>
    <col min="5" max="5" width="122" style="352" bestFit="1" customWidth="1"/>
    <col min="6" max="16384" width="11.42578125" style="352"/>
  </cols>
  <sheetData>
    <row r="1" spans="1:6" x14ac:dyDescent="0.2">
      <c r="A1" s="6" t="s">
        <v>266</v>
      </c>
      <c r="B1" s="6" t="s">
        <v>35</v>
      </c>
      <c r="C1" s="6" t="s">
        <v>154</v>
      </c>
      <c r="D1" s="6" t="s">
        <v>328</v>
      </c>
      <c r="E1" s="6" t="s">
        <v>160</v>
      </c>
    </row>
    <row r="2" spans="1:6" x14ac:dyDescent="0.2">
      <c r="A2" s="6" t="s">
        <v>534</v>
      </c>
      <c r="B2" s="6" t="s">
        <v>37</v>
      </c>
      <c r="C2" s="6" t="s">
        <v>271</v>
      </c>
      <c r="D2" s="6" t="s">
        <v>294</v>
      </c>
      <c r="E2" s="6" t="s">
        <v>4</v>
      </c>
    </row>
    <row r="3" spans="1:6" x14ac:dyDescent="0.2">
      <c r="A3" s="6" t="s">
        <v>434</v>
      </c>
      <c r="B3" s="6" t="s">
        <v>38</v>
      </c>
      <c r="D3" s="6" t="s">
        <v>313</v>
      </c>
      <c r="E3" s="6" t="s">
        <v>5</v>
      </c>
      <c r="F3" s="352">
        <v>1582</v>
      </c>
    </row>
    <row r="4" spans="1:6" x14ac:dyDescent="0.2">
      <c r="A4" s="6" t="s">
        <v>435</v>
      </c>
      <c r="B4" s="6" t="s">
        <v>39</v>
      </c>
      <c r="C4" s="6" t="s">
        <v>272</v>
      </c>
      <c r="D4" s="6" t="s">
        <v>295</v>
      </c>
      <c r="E4" s="6" t="s">
        <v>6</v>
      </c>
      <c r="F4" s="352">
        <v>820</v>
      </c>
    </row>
    <row r="5" spans="1:6" x14ac:dyDescent="0.2">
      <c r="A5" s="6" t="s">
        <v>436</v>
      </c>
      <c r="B5" s="6" t="s">
        <v>40</v>
      </c>
      <c r="D5" s="6" t="s">
        <v>296</v>
      </c>
      <c r="E5" s="6" t="s">
        <v>1</v>
      </c>
      <c r="F5" s="352">
        <v>2840</v>
      </c>
    </row>
    <row r="6" spans="1:6" x14ac:dyDescent="0.2">
      <c r="A6" s="6" t="s">
        <v>437</v>
      </c>
      <c r="B6" s="6" t="s">
        <v>41</v>
      </c>
      <c r="C6" s="6" t="s">
        <v>154</v>
      </c>
      <c r="D6" s="6" t="s">
        <v>297</v>
      </c>
      <c r="E6" s="6" t="s">
        <v>2</v>
      </c>
    </row>
    <row r="7" spans="1:6" x14ac:dyDescent="0.2">
      <c r="A7" s="6" t="s">
        <v>438</v>
      </c>
      <c r="B7" s="6" t="s">
        <v>42</v>
      </c>
      <c r="C7" s="6" t="s">
        <v>572</v>
      </c>
      <c r="D7" s="6" t="s">
        <v>298</v>
      </c>
      <c r="E7" s="6" t="s">
        <v>546</v>
      </c>
    </row>
    <row r="8" spans="1:6" x14ac:dyDescent="0.2">
      <c r="A8" s="6" t="s">
        <v>439</v>
      </c>
      <c r="B8" s="6" t="s">
        <v>43</v>
      </c>
      <c r="C8" s="352" t="s">
        <v>574</v>
      </c>
      <c r="D8" s="6" t="s">
        <v>299</v>
      </c>
      <c r="E8" s="6" t="s">
        <v>548</v>
      </c>
    </row>
    <row r="9" spans="1:6" x14ac:dyDescent="0.2">
      <c r="A9" s="6" t="s">
        <v>440</v>
      </c>
      <c r="B9" s="6" t="s">
        <v>44</v>
      </c>
      <c r="C9" s="6" t="s">
        <v>573</v>
      </c>
      <c r="D9" s="6" t="s">
        <v>301</v>
      </c>
      <c r="E9" s="6" t="s">
        <v>25</v>
      </c>
    </row>
    <row r="10" spans="1:6" x14ac:dyDescent="0.2">
      <c r="A10" s="6" t="s">
        <v>441</v>
      </c>
      <c r="B10" s="6" t="s">
        <v>45</v>
      </c>
      <c r="C10" s="6"/>
      <c r="D10" s="6" t="s">
        <v>300</v>
      </c>
      <c r="E10" s="6" t="s">
        <v>23</v>
      </c>
    </row>
    <row r="11" spans="1:6" x14ac:dyDescent="0.2">
      <c r="A11" s="6" t="s">
        <v>442</v>
      </c>
      <c r="B11" s="6" t="s">
        <v>46</v>
      </c>
      <c r="D11" s="6" t="s">
        <v>396</v>
      </c>
      <c r="E11" s="6" t="s">
        <v>7</v>
      </c>
    </row>
    <row r="12" spans="1:6" x14ac:dyDescent="0.2">
      <c r="A12" s="6" t="s">
        <v>443</v>
      </c>
      <c r="B12" s="6" t="s">
        <v>47</v>
      </c>
      <c r="D12" s="6" t="s">
        <v>310</v>
      </c>
      <c r="E12" s="6" t="s">
        <v>8</v>
      </c>
    </row>
    <row r="13" spans="1:6" x14ac:dyDescent="0.2">
      <c r="A13" s="6" t="s">
        <v>444</v>
      </c>
      <c r="B13" s="6" t="s">
        <v>48</v>
      </c>
      <c r="C13" s="6" t="s">
        <v>154</v>
      </c>
      <c r="D13" s="6" t="s">
        <v>302</v>
      </c>
      <c r="E13" s="6" t="s">
        <v>9</v>
      </c>
    </row>
    <row r="14" spans="1:6" x14ac:dyDescent="0.2">
      <c r="A14" s="6" t="s">
        <v>445</v>
      </c>
      <c r="B14" s="6" t="s">
        <v>49</v>
      </c>
      <c r="C14" s="6" t="s">
        <v>334</v>
      </c>
      <c r="D14" s="6" t="s">
        <v>303</v>
      </c>
      <c r="E14" s="6" t="s">
        <v>547</v>
      </c>
    </row>
    <row r="15" spans="1:6" x14ac:dyDescent="0.2">
      <c r="A15" s="6" t="s">
        <v>446</v>
      </c>
      <c r="B15" s="6" t="s">
        <v>50</v>
      </c>
      <c r="D15" s="6" t="s">
        <v>304</v>
      </c>
      <c r="E15" s="6" t="s">
        <v>16</v>
      </c>
    </row>
    <row r="16" spans="1:6" x14ac:dyDescent="0.2">
      <c r="A16" s="6" t="s">
        <v>447</v>
      </c>
      <c r="B16" s="6" t="s">
        <v>51</v>
      </c>
      <c r="C16" s="6" t="s">
        <v>335</v>
      </c>
      <c r="D16" s="6" t="s">
        <v>305</v>
      </c>
      <c r="E16" s="6" t="s">
        <v>17</v>
      </c>
    </row>
    <row r="17" spans="1:5" x14ac:dyDescent="0.2">
      <c r="A17" s="6" t="s">
        <v>448</v>
      </c>
      <c r="B17" s="6" t="s">
        <v>52</v>
      </c>
      <c r="D17" s="6" t="s">
        <v>306</v>
      </c>
      <c r="E17" s="6" t="s">
        <v>24</v>
      </c>
    </row>
    <row r="18" spans="1:5" x14ac:dyDescent="0.2">
      <c r="A18" s="6" t="s">
        <v>449</v>
      </c>
      <c r="B18" s="6" t="s">
        <v>399</v>
      </c>
      <c r="D18" s="6" t="s">
        <v>314</v>
      </c>
      <c r="E18" s="6" t="s">
        <v>18</v>
      </c>
    </row>
    <row r="19" spans="1:5" x14ac:dyDescent="0.2">
      <c r="A19" s="6" t="s">
        <v>450</v>
      </c>
      <c r="B19" s="6" t="s">
        <v>53</v>
      </c>
      <c r="C19" s="6" t="s">
        <v>154</v>
      </c>
      <c r="D19" s="6" t="s">
        <v>307</v>
      </c>
      <c r="E19" s="6" t="s">
        <v>19</v>
      </c>
    </row>
    <row r="20" spans="1:5" x14ac:dyDescent="0.2">
      <c r="A20" s="6" t="s">
        <v>451</v>
      </c>
      <c r="B20" s="6" t="s">
        <v>54</v>
      </c>
      <c r="C20" s="6" t="s">
        <v>627</v>
      </c>
      <c r="D20" s="6" t="s">
        <v>315</v>
      </c>
      <c r="E20" s="6" t="s">
        <v>20</v>
      </c>
    </row>
    <row r="21" spans="1:5" x14ac:dyDescent="0.2">
      <c r="A21" s="6" t="s">
        <v>452</v>
      </c>
      <c r="B21" s="6" t="s">
        <v>55</v>
      </c>
      <c r="D21" s="6" t="s">
        <v>308</v>
      </c>
      <c r="E21" s="6" t="s">
        <v>21</v>
      </c>
    </row>
    <row r="22" spans="1:5" x14ac:dyDescent="0.2">
      <c r="A22" s="6" t="s">
        <v>453</v>
      </c>
      <c r="B22" s="6" t="s">
        <v>56</v>
      </c>
      <c r="C22" s="6" t="s">
        <v>628</v>
      </c>
      <c r="D22" s="6" t="s">
        <v>309</v>
      </c>
      <c r="E22" s="6" t="s">
        <v>22</v>
      </c>
    </row>
    <row r="23" spans="1:5" x14ac:dyDescent="0.2">
      <c r="A23" s="6" t="s">
        <v>454</v>
      </c>
      <c r="B23" s="6" t="s">
        <v>275</v>
      </c>
      <c r="D23" s="6" t="s">
        <v>316</v>
      </c>
      <c r="E23" s="6" t="s">
        <v>544</v>
      </c>
    </row>
    <row r="24" spans="1:5" x14ac:dyDescent="0.2">
      <c r="A24" s="6" t="s">
        <v>455</v>
      </c>
      <c r="B24" s="6" t="s">
        <v>57</v>
      </c>
      <c r="D24" s="6" t="s">
        <v>317</v>
      </c>
      <c r="E24" s="6" t="s">
        <v>10</v>
      </c>
    </row>
    <row r="25" spans="1:5" x14ac:dyDescent="0.2">
      <c r="A25" s="6" t="s">
        <v>456</v>
      </c>
      <c r="B25" s="6" t="s">
        <v>58</v>
      </c>
      <c r="D25" s="6" t="s">
        <v>318</v>
      </c>
      <c r="E25" s="6" t="s">
        <v>12</v>
      </c>
    </row>
    <row r="26" spans="1:5" x14ac:dyDescent="0.2">
      <c r="A26" s="6" t="s">
        <v>457</v>
      </c>
      <c r="B26" s="6" t="s">
        <v>59</v>
      </c>
      <c r="D26" s="6" t="s">
        <v>319</v>
      </c>
      <c r="E26" s="6" t="s">
        <v>11</v>
      </c>
    </row>
    <row r="27" spans="1:5" x14ac:dyDescent="0.2">
      <c r="A27" s="6" t="s">
        <v>458</v>
      </c>
      <c r="B27" s="6" t="s">
        <v>60</v>
      </c>
      <c r="D27" s="6" t="s">
        <v>320</v>
      </c>
      <c r="E27" s="6" t="s">
        <v>3</v>
      </c>
    </row>
    <row r="28" spans="1:5" x14ac:dyDescent="0.2">
      <c r="A28" s="6" t="s">
        <v>459</v>
      </c>
      <c r="B28" s="6" t="s">
        <v>61</v>
      </c>
      <c r="D28" s="6" t="s">
        <v>390</v>
      </c>
      <c r="E28" s="6" t="s">
        <v>15</v>
      </c>
    </row>
    <row r="29" spans="1:5" x14ac:dyDescent="0.2">
      <c r="A29" s="6" t="s">
        <v>460</v>
      </c>
      <c r="B29" s="6" t="s">
        <v>62</v>
      </c>
      <c r="D29" s="352" t="s">
        <v>566</v>
      </c>
      <c r="E29" s="6" t="s">
        <v>13</v>
      </c>
    </row>
    <row r="30" spans="1:5" x14ac:dyDescent="0.2">
      <c r="A30" s="6" t="s">
        <v>461</v>
      </c>
      <c r="B30" s="6" t="s">
        <v>63</v>
      </c>
      <c r="D30" s="6" t="s">
        <v>321</v>
      </c>
      <c r="E30" s="6" t="s">
        <v>14</v>
      </c>
    </row>
    <row r="31" spans="1:5" x14ac:dyDescent="0.2">
      <c r="A31" s="6" t="s">
        <v>462</v>
      </c>
      <c r="B31" s="6" t="s">
        <v>64</v>
      </c>
      <c r="D31" s="6" t="s">
        <v>567</v>
      </c>
      <c r="E31" s="352" t="s">
        <v>545</v>
      </c>
    </row>
    <row r="32" spans="1:5" x14ac:dyDescent="0.2">
      <c r="A32" s="6" t="s">
        <v>463</v>
      </c>
      <c r="B32" s="6" t="s">
        <v>65</v>
      </c>
      <c r="D32" s="6" t="s">
        <v>322</v>
      </c>
      <c r="E32" s="6"/>
    </row>
    <row r="33" spans="1:5" x14ac:dyDescent="0.2">
      <c r="A33" s="6" t="s">
        <v>464</v>
      </c>
      <c r="B33" s="6" t="s">
        <v>66</v>
      </c>
      <c r="D33" s="6" t="s">
        <v>323</v>
      </c>
      <c r="E33" s="6"/>
    </row>
    <row r="34" spans="1:5" x14ac:dyDescent="0.2">
      <c r="A34" s="6" t="s">
        <v>465</v>
      </c>
      <c r="B34" s="6" t="s">
        <v>67</v>
      </c>
      <c r="D34" s="6" t="s">
        <v>324</v>
      </c>
      <c r="E34" s="6"/>
    </row>
    <row r="35" spans="1:5" ht="13.9" customHeight="1" x14ac:dyDescent="0.2">
      <c r="A35" s="6" t="s">
        <v>466</v>
      </c>
      <c r="B35" s="6" t="s">
        <v>68</v>
      </c>
      <c r="D35" s="6" t="s">
        <v>325</v>
      </c>
    </row>
    <row r="36" spans="1:5" ht="13.9" customHeight="1" x14ac:dyDescent="0.25">
      <c r="A36" s="6" t="s">
        <v>467</v>
      </c>
      <c r="B36" s="6" t="s">
        <v>69</v>
      </c>
      <c r="D36" s="6" t="s">
        <v>326</v>
      </c>
      <c r="E36" s="386"/>
    </row>
    <row r="37" spans="1:5" x14ac:dyDescent="0.2">
      <c r="A37" s="6" t="s">
        <v>468</v>
      </c>
      <c r="B37" s="6" t="s">
        <v>70</v>
      </c>
      <c r="D37" s="6" t="s">
        <v>327</v>
      </c>
    </row>
    <row r="38" spans="1:5" x14ac:dyDescent="0.2">
      <c r="A38" s="6" t="s">
        <v>469</v>
      </c>
      <c r="B38" s="6" t="s">
        <v>71</v>
      </c>
      <c r="D38" s="6" t="s">
        <v>346</v>
      </c>
    </row>
    <row r="39" spans="1:5" x14ac:dyDescent="0.2">
      <c r="A39" s="6" t="s">
        <v>470</v>
      </c>
      <c r="B39" s="6" t="s">
        <v>72</v>
      </c>
      <c r="D39" s="6" t="s">
        <v>347</v>
      </c>
    </row>
    <row r="40" spans="1:5" x14ac:dyDescent="0.2">
      <c r="A40" s="6" t="s">
        <v>471</v>
      </c>
      <c r="B40" s="6" t="s">
        <v>73</v>
      </c>
      <c r="D40" s="352" t="s">
        <v>568</v>
      </c>
    </row>
    <row r="41" spans="1:5" x14ac:dyDescent="0.2">
      <c r="A41" s="6" t="s">
        <v>472</v>
      </c>
      <c r="B41" s="6" t="s">
        <v>74</v>
      </c>
      <c r="D41" s="352" t="s">
        <v>569</v>
      </c>
    </row>
    <row r="42" spans="1:5" x14ac:dyDescent="0.2">
      <c r="A42" s="6" t="s">
        <v>473</v>
      </c>
      <c r="B42" s="6" t="s">
        <v>75</v>
      </c>
      <c r="D42" s="6" t="s">
        <v>348</v>
      </c>
    </row>
    <row r="43" spans="1:5" x14ac:dyDescent="0.2">
      <c r="A43" s="6" t="s">
        <v>474</v>
      </c>
      <c r="B43" s="6" t="s">
        <v>76</v>
      </c>
      <c r="D43" s="6" t="s">
        <v>395</v>
      </c>
    </row>
    <row r="44" spans="1:5" x14ac:dyDescent="0.2">
      <c r="A44" s="6" t="s">
        <v>475</v>
      </c>
      <c r="B44" s="6" t="s">
        <v>77</v>
      </c>
      <c r="D44" s="6" t="s">
        <v>349</v>
      </c>
    </row>
    <row r="45" spans="1:5" x14ac:dyDescent="0.2">
      <c r="A45" s="6" t="s">
        <v>476</v>
      </c>
      <c r="B45" s="6" t="s">
        <v>78</v>
      </c>
      <c r="D45" s="6" t="s">
        <v>391</v>
      </c>
    </row>
    <row r="46" spans="1:5" x14ac:dyDescent="0.2">
      <c r="A46" s="6" t="s">
        <v>477</v>
      </c>
      <c r="B46" s="6" t="s">
        <v>79</v>
      </c>
      <c r="D46" s="6" t="s">
        <v>350</v>
      </c>
    </row>
    <row r="47" spans="1:5" x14ac:dyDescent="0.2">
      <c r="A47" s="6" t="s">
        <v>478</v>
      </c>
      <c r="B47" s="6" t="s">
        <v>80</v>
      </c>
      <c r="D47" s="6" t="s">
        <v>311</v>
      </c>
    </row>
    <row r="48" spans="1:5" x14ac:dyDescent="0.2">
      <c r="A48" s="6" t="s">
        <v>479</v>
      </c>
      <c r="B48" s="6" t="s">
        <v>81</v>
      </c>
      <c r="D48" s="6" t="s">
        <v>312</v>
      </c>
    </row>
    <row r="49" spans="1:4" x14ac:dyDescent="0.2">
      <c r="A49" s="6" t="s">
        <v>480</v>
      </c>
      <c r="B49" s="6" t="s">
        <v>82</v>
      </c>
      <c r="D49" s="6" t="s">
        <v>351</v>
      </c>
    </row>
    <row r="50" spans="1:4" x14ac:dyDescent="0.2">
      <c r="A50" s="6" t="s">
        <v>481</v>
      </c>
      <c r="B50" s="6" t="s">
        <v>83</v>
      </c>
      <c r="D50" s="6" t="s">
        <v>352</v>
      </c>
    </row>
    <row r="51" spans="1:4" x14ac:dyDescent="0.2">
      <c r="A51" s="6" t="s">
        <v>482</v>
      </c>
      <c r="B51" s="6" t="s">
        <v>84</v>
      </c>
      <c r="D51" s="6" t="s">
        <v>353</v>
      </c>
    </row>
    <row r="52" spans="1:4" x14ac:dyDescent="0.2">
      <c r="A52" s="6" t="s">
        <v>483</v>
      </c>
      <c r="B52" s="6" t="s">
        <v>85</v>
      </c>
      <c r="D52" s="6" t="s">
        <v>354</v>
      </c>
    </row>
    <row r="53" spans="1:4" x14ac:dyDescent="0.2">
      <c r="A53" s="6" t="s">
        <v>484</v>
      </c>
      <c r="B53" s="6" t="s">
        <v>86</v>
      </c>
      <c r="D53" s="6" t="s">
        <v>355</v>
      </c>
    </row>
    <row r="54" spans="1:4" x14ac:dyDescent="0.2">
      <c r="A54" s="6" t="s">
        <v>485</v>
      </c>
      <c r="B54" s="6" t="s">
        <v>276</v>
      </c>
      <c r="D54" s="6" t="s">
        <v>356</v>
      </c>
    </row>
    <row r="55" spans="1:4" x14ac:dyDescent="0.2">
      <c r="A55" s="6" t="s">
        <v>486</v>
      </c>
      <c r="B55" s="6" t="s">
        <v>277</v>
      </c>
      <c r="D55" s="6" t="s">
        <v>357</v>
      </c>
    </row>
    <row r="56" spans="1:4" x14ac:dyDescent="0.2">
      <c r="A56" s="6" t="s">
        <v>487</v>
      </c>
      <c r="B56" s="6" t="s">
        <v>278</v>
      </c>
      <c r="D56" s="6" t="s">
        <v>392</v>
      </c>
    </row>
    <row r="57" spans="1:4" x14ac:dyDescent="0.2">
      <c r="A57" s="6" t="s">
        <v>488</v>
      </c>
      <c r="B57" s="6" t="s">
        <v>87</v>
      </c>
      <c r="D57" s="6" t="s">
        <v>358</v>
      </c>
    </row>
    <row r="58" spans="1:4" x14ac:dyDescent="0.2">
      <c r="A58" s="6" t="s">
        <v>489</v>
      </c>
      <c r="B58" s="6" t="s">
        <v>88</v>
      </c>
      <c r="D58" s="6" t="s">
        <v>393</v>
      </c>
    </row>
    <row r="59" spans="1:4" x14ac:dyDescent="0.2">
      <c r="A59" s="6" t="s">
        <v>490</v>
      </c>
      <c r="B59" s="6" t="s">
        <v>89</v>
      </c>
      <c r="D59" s="6" t="s">
        <v>359</v>
      </c>
    </row>
    <row r="60" spans="1:4" x14ac:dyDescent="0.2">
      <c r="A60" s="6" t="s">
        <v>491</v>
      </c>
      <c r="B60" s="6" t="s">
        <v>90</v>
      </c>
      <c r="D60" s="6" t="s">
        <v>360</v>
      </c>
    </row>
    <row r="61" spans="1:4" x14ac:dyDescent="0.2">
      <c r="A61" s="6" t="s">
        <v>492</v>
      </c>
      <c r="B61" s="6" t="s">
        <v>91</v>
      </c>
      <c r="D61" s="6" t="s">
        <v>361</v>
      </c>
    </row>
    <row r="62" spans="1:4" x14ac:dyDescent="0.2">
      <c r="A62" s="6" t="s">
        <v>493</v>
      </c>
      <c r="B62" s="6" t="s">
        <v>92</v>
      </c>
      <c r="D62" s="6" t="s">
        <v>362</v>
      </c>
    </row>
    <row r="63" spans="1:4" x14ac:dyDescent="0.2">
      <c r="A63" s="6" t="s">
        <v>494</v>
      </c>
      <c r="B63" s="6" t="s">
        <v>93</v>
      </c>
      <c r="D63" s="6" t="s">
        <v>363</v>
      </c>
    </row>
    <row r="64" spans="1:4" x14ac:dyDescent="0.2">
      <c r="A64" s="6" t="s">
        <v>495</v>
      </c>
      <c r="B64" s="6" t="s">
        <v>94</v>
      </c>
      <c r="D64" s="6" t="s">
        <v>364</v>
      </c>
    </row>
    <row r="65" spans="1:4" x14ac:dyDescent="0.2">
      <c r="A65" s="6" t="s">
        <v>496</v>
      </c>
      <c r="B65" s="6" t="s">
        <v>95</v>
      </c>
      <c r="D65" s="6" t="s">
        <v>365</v>
      </c>
    </row>
    <row r="66" spans="1:4" x14ac:dyDescent="0.2">
      <c r="A66" s="6" t="s">
        <v>497</v>
      </c>
      <c r="B66" s="6" t="s">
        <v>96</v>
      </c>
      <c r="D66" s="6" t="s">
        <v>366</v>
      </c>
    </row>
    <row r="67" spans="1:4" x14ac:dyDescent="0.2">
      <c r="A67" s="6" t="s">
        <v>498</v>
      </c>
      <c r="B67" s="6" t="s">
        <v>97</v>
      </c>
      <c r="D67" s="6" t="s">
        <v>367</v>
      </c>
    </row>
    <row r="68" spans="1:4" x14ac:dyDescent="0.2">
      <c r="A68" s="6" t="s">
        <v>499</v>
      </c>
      <c r="B68" s="6" t="s">
        <v>98</v>
      </c>
      <c r="D68" s="6" t="s">
        <v>368</v>
      </c>
    </row>
    <row r="69" spans="1:4" x14ac:dyDescent="0.2">
      <c r="A69" s="6" t="s">
        <v>500</v>
      </c>
      <c r="B69" s="6" t="s">
        <v>99</v>
      </c>
      <c r="D69" s="6" t="s">
        <v>369</v>
      </c>
    </row>
    <row r="70" spans="1:4" x14ac:dyDescent="0.2">
      <c r="A70" s="6" t="s">
        <v>501</v>
      </c>
      <c r="B70" s="6" t="s">
        <v>279</v>
      </c>
      <c r="D70" s="6" t="s">
        <v>370</v>
      </c>
    </row>
    <row r="71" spans="1:4" x14ac:dyDescent="0.2">
      <c r="A71" s="6" t="s">
        <v>502</v>
      </c>
      <c r="B71" s="6" t="s">
        <v>280</v>
      </c>
      <c r="D71" s="6" t="s">
        <v>371</v>
      </c>
    </row>
    <row r="72" spans="1:4" x14ac:dyDescent="0.2">
      <c r="A72" s="6" t="s">
        <v>503</v>
      </c>
      <c r="B72" s="6" t="s">
        <v>281</v>
      </c>
      <c r="D72" s="6" t="s">
        <v>394</v>
      </c>
    </row>
    <row r="73" spans="1:4" x14ac:dyDescent="0.2">
      <c r="A73" s="6" t="s">
        <v>504</v>
      </c>
      <c r="B73" s="6" t="s">
        <v>100</v>
      </c>
      <c r="D73" s="6" t="s">
        <v>372</v>
      </c>
    </row>
    <row r="74" spans="1:4" x14ac:dyDescent="0.2">
      <c r="A74" s="6" t="s">
        <v>505</v>
      </c>
      <c r="B74" s="6" t="s">
        <v>101</v>
      </c>
      <c r="D74" s="6" t="s">
        <v>373</v>
      </c>
    </row>
    <row r="75" spans="1:4" x14ac:dyDescent="0.2">
      <c r="A75" s="6" t="s">
        <v>506</v>
      </c>
      <c r="B75" s="6" t="s">
        <v>282</v>
      </c>
      <c r="D75" s="6" t="s">
        <v>374</v>
      </c>
    </row>
    <row r="76" spans="1:4" x14ac:dyDescent="0.2">
      <c r="A76" s="6" t="s">
        <v>507</v>
      </c>
      <c r="B76" s="6" t="s">
        <v>102</v>
      </c>
      <c r="D76" s="6" t="s">
        <v>375</v>
      </c>
    </row>
    <row r="77" spans="1:4" x14ac:dyDescent="0.2">
      <c r="A77" s="6" t="s">
        <v>508</v>
      </c>
      <c r="B77" s="6" t="s">
        <v>103</v>
      </c>
      <c r="D77" s="6" t="s">
        <v>376</v>
      </c>
    </row>
    <row r="78" spans="1:4" x14ac:dyDescent="0.2">
      <c r="A78" s="6" t="s">
        <v>509</v>
      </c>
      <c r="B78" s="6" t="s">
        <v>104</v>
      </c>
      <c r="D78" s="6" t="s">
        <v>377</v>
      </c>
    </row>
    <row r="79" spans="1:4" x14ac:dyDescent="0.2">
      <c r="A79" s="6" t="s">
        <v>510</v>
      </c>
      <c r="B79" s="6" t="s">
        <v>105</v>
      </c>
      <c r="D79" s="6" t="s">
        <v>378</v>
      </c>
    </row>
    <row r="80" spans="1:4" x14ac:dyDescent="0.2">
      <c r="A80" s="6" t="s">
        <v>511</v>
      </c>
      <c r="B80" s="6" t="s">
        <v>106</v>
      </c>
      <c r="D80" s="6" t="s">
        <v>379</v>
      </c>
    </row>
    <row r="81" spans="1:4" x14ac:dyDescent="0.2">
      <c r="A81" s="6" t="s">
        <v>512</v>
      </c>
      <c r="B81" s="6" t="s">
        <v>107</v>
      </c>
      <c r="D81" s="6" t="s">
        <v>380</v>
      </c>
    </row>
    <row r="82" spans="1:4" x14ac:dyDescent="0.2">
      <c r="A82" s="6" t="s">
        <v>513</v>
      </c>
      <c r="B82" s="6" t="s">
        <v>108</v>
      </c>
      <c r="D82" s="6" t="s">
        <v>381</v>
      </c>
    </row>
    <row r="83" spans="1:4" x14ac:dyDescent="0.2">
      <c r="A83" s="6" t="s">
        <v>514</v>
      </c>
      <c r="B83" s="6" t="s">
        <v>109</v>
      </c>
      <c r="D83" s="6" t="s">
        <v>382</v>
      </c>
    </row>
    <row r="84" spans="1:4" x14ac:dyDescent="0.2">
      <c r="A84" s="6" t="s">
        <v>515</v>
      </c>
      <c r="B84" s="6" t="s">
        <v>110</v>
      </c>
      <c r="D84" s="6" t="s">
        <v>383</v>
      </c>
    </row>
    <row r="85" spans="1:4" x14ac:dyDescent="0.2">
      <c r="A85" s="6" t="s">
        <v>516</v>
      </c>
      <c r="B85" s="6" t="s">
        <v>111</v>
      </c>
      <c r="D85" s="6" t="s">
        <v>384</v>
      </c>
    </row>
    <row r="86" spans="1:4" x14ac:dyDescent="0.2">
      <c r="A86" s="6" t="s">
        <v>517</v>
      </c>
      <c r="B86" s="6" t="s">
        <v>112</v>
      </c>
      <c r="D86" s="6" t="s">
        <v>385</v>
      </c>
    </row>
    <row r="87" spans="1:4" x14ac:dyDescent="0.2">
      <c r="A87" s="6" t="s">
        <v>518</v>
      </c>
      <c r="B87" s="6" t="s">
        <v>113</v>
      </c>
      <c r="D87" s="6" t="s">
        <v>386</v>
      </c>
    </row>
    <row r="88" spans="1:4" x14ac:dyDescent="0.2">
      <c r="A88" s="6" t="s">
        <v>519</v>
      </c>
      <c r="B88" s="6" t="s">
        <v>114</v>
      </c>
      <c r="D88" s="6" t="s">
        <v>387</v>
      </c>
    </row>
    <row r="89" spans="1:4" x14ac:dyDescent="0.2">
      <c r="A89" s="6" t="s">
        <v>520</v>
      </c>
      <c r="B89" s="6" t="s">
        <v>115</v>
      </c>
      <c r="D89" s="6" t="s">
        <v>388</v>
      </c>
    </row>
    <row r="90" spans="1:4" x14ac:dyDescent="0.2">
      <c r="A90" s="6" t="s">
        <v>521</v>
      </c>
      <c r="B90" s="6" t="s">
        <v>116</v>
      </c>
      <c r="D90" s="6" t="s">
        <v>389</v>
      </c>
    </row>
    <row r="91" spans="1:4" x14ac:dyDescent="0.2">
      <c r="A91" s="6" t="s">
        <v>522</v>
      </c>
      <c r="B91" s="6" t="s">
        <v>117</v>
      </c>
      <c r="D91" s="352" t="s">
        <v>570</v>
      </c>
    </row>
    <row r="92" spans="1:4" x14ac:dyDescent="0.2">
      <c r="A92" s="6" t="s">
        <v>523</v>
      </c>
      <c r="B92" s="6" t="s">
        <v>118</v>
      </c>
    </row>
    <row r="93" spans="1:4" x14ac:dyDescent="0.2">
      <c r="A93" s="6" t="s">
        <v>524</v>
      </c>
      <c r="B93" s="6" t="s">
        <v>119</v>
      </c>
      <c r="D93" s="6"/>
    </row>
    <row r="94" spans="1:4" x14ac:dyDescent="0.2">
      <c r="A94" s="6" t="s">
        <v>525</v>
      </c>
      <c r="B94" s="6" t="s">
        <v>120</v>
      </c>
    </row>
    <row r="95" spans="1:4" x14ac:dyDescent="0.2">
      <c r="A95" s="6" t="s">
        <v>526</v>
      </c>
      <c r="B95" s="6" t="s">
        <v>283</v>
      </c>
    </row>
    <row r="96" spans="1:4" x14ac:dyDescent="0.2">
      <c r="A96" s="6" t="s">
        <v>527</v>
      </c>
      <c r="B96" s="6" t="s">
        <v>284</v>
      </c>
    </row>
    <row r="97" spans="1:2" x14ac:dyDescent="0.2">
      <c r="A97" s="6" t="s">
        <v>528</v>
      </c>
      <c r="B97" s="6" t="s">
        <v>121</v>
      </c>
    </row>
    <row r="98" spans="1:2" x14ac:dyDescent="0.2">
      <c r="A98" s="6" t="s">
        <v>529</v>
      </c>
      <c r="B98" s="6" t="s">
        <v>122</v>
      </c>
    </row>
    <row r="99" spans="1:2" x14ac:dyDescent="0.2">
      <c r="A99" s="6" t="s">
        <v>530</v>
      </c>
      <c r="B99" s="6" t="s">
        <v>123</v>
      </c>
    </row>
    <row r="100" spans="1:2" x14ac:dyDescent="0.2">
      <c r="A100" s="6" t="s">
        <v>531</v>
      </c>
      <c r="B100" s="6" t="s">
        <v>124</v>
      </c>
    </row>
    <row r="101" spans="1:2" x14ac:dyDescent="0.2">
      <c r="A101" s="6" t="s">
        <v>532</v>
      </c>
      <c r="B101" s="6" t="s">
        <v>125</v>
      </c>
    </row>
    <row r="102" spans="1:2" x14ac:dyDescent="0.2">
      <c r="A102" s="6" t="s">
        <v>533</v>
      </c>
      <c r="B102" s="6" t="s">
        <v>126</v>
      </c>
    </row>
    <row r="103" spans="1:2" x14ac:dyDescent="0.2">
      <c r="B103" s="6" t="s">
        <v>127</v>
      </c>
    </row>
    <row r="104" spans="1:2" x14ac:dyDescent="0.2">
      <c r="B104" s="6" t="s">
        <v>128</v>
      </c>
    </row>
    <row r="105" spans="1:2" x14ac:dyDescent="0.2">
      <c r="B105" s="6" t="s">
        <v>129</v>
      </c>
    </row>
    <row r="106" spans="1:2" x14ac:dyDescent="0.2">
      <c r="B106" s="6" t="s">
        <v>130</v>
      </c>
    </row>
    <row r="107" spans="1:2" x14ac:dyDescent="0.2">
      <c r="B107" s="6" t="s">
        <v>131</v>
      </c>
    </row>
    <row r="108" spans="1:2" x14ac:dyDescent="0.2">
      <c r="B108" s="6" t="s">
        <v>132</v>
      </c>
    </row>
    <row r="109" spans="1:2" x14ac:dyDescent="0.2">
      <c r="B109" s="6" t="s">
        <v>133</v>
      </c>
    </row>
    <row r="110" spans="1:2" x14ac:dyDescent="0.2">
      <c r="B110" s="6" t="s">
        <v>134</v>
      </c>
    </row>
    <row r="111" spans="1:2" x14ac:dyDescent="0.2">
      <c r="B111" s="6" t="s">
        <v>36</v>
      </c>
    </row>
    <row r="112" spans="1:2" x14ac:dyDescent="0.2">
      <c r="B112" s="6" t="s">
        <v>135</v>
      </c>
    </row>
    <row r="113" spans="2:2" x14ac:dyDescent="0.2">
      <c r="B113" s="6" t="s">
        <v>136</v>
      </c>
    </row>
    <row r="114" spans="2:2" x14ac:dyDescent="0.2">
      <c r="B114" s="6" t="s">
        <v>137</v>
      </c>
    </row>
    <row r="115" spans="2:2" x14ac:dyDescent="0.2">
      <c r="B115" s="6" t="s">
        <v>138</v>
      </c>
    </row>
    <row r="116" spans="2:2" x14ac:dyDescent="0.2">
      <c r="B116" s="6" t="s">
        <v>139</v>
      </c>
    </row>
    <row r="117" spans="2:2" x14ac:dyDescent="0.2">
      <c r="B117" s="6" t="s">
        <v>140</v>
      </c>
    </row>
    <row r="118" spans="2:2" x14ac:dyDescent="0.2">
      <c r="B118" s="6" t="s">
        <v>141</v>
      </c>
    </row>
    <row r="119" spans="2:2" x14ac:dyDescent="0.2">
      <c r="B119" s="6" t="s">
        <v>285</v>
      </c>
    </row>
    <row r="120" spans="2:2" x14ac:dyDescent="0.2">
      <c r="B120" s="6" t="s">
        <v>142</v>
      </c>
    </row>
    <row r="121" spans="2:2" x14ac:dyDescent="0.2">
      <c r="B121" s="6" t="s">
        <v>286</v>
      </c>
    </row>
    <row r="122" spans="2:2" x14ac:dyDescent="0.2">
      <c r="B122" s="6" t="s">
        <v>287</v>
      </c>
    </row>
    <row r="123" spans="2:2" x14ac:dyDescent="0.2">
      <c r="B123" s="6" t="s">
        <v>143</v>
      </c>
    </row>
    <row r="124" spans="2:2" x14ac:dyDescent="0.2">
      <c r="B124" s="6" t="s">
        <v>144</v>
      </c>
    </row>
    <row r="125" spans="2:2" x14ac:dyDescent="0.2">
      <c r="B125" s="6" t="s">
        <v>145</v>
      </c>
    </row>
    <row r="126" spans="2:2" x14ac:dyDescent="0.2">
      <c r="B126" s="6" t="s">
        <v>146</v>
      </c>
    </row>
    <row r="127" spans="2:2" x14ac:dyDescent="0.2">
      <c r="B127" s="6" t="s">
        <v>147</v>
      </c>
    </row>
    <row r="128" spans="2:2" x14ac:dyDescent="0.2">
      <c r="B128" s="6" t="s">
        <v>148</v>
      </c>
    </row>
    <row r="129" spans="1:2" x14ac:dyDescent="0.2">
      <c r="B129" s="6" t="s">
        <v>149</v>
      </c>
    </row>
    <row r="130" spans="1:2" x14ac:dyDescent="0.2">
      <c r="B130" s="6" t="s">
        <v>150</v>
      </c>
    </row>
    <row r="131" spans="1:2" x14ac:dyDescent="0.2">
      <c r="B131" s="6" t="s">
        <v>288</v>
      </c>
    </row>
    <row r="132" spans="1:2" x14ac:dyDescent="0.2">
      <c r="B132" s="6" t="s">
        <v>289</v>
      </c>
    </row>
    <row r="133" spans="1:2" x14ac:dyDescent="0.2">
      <c r="B133" s="6" t="s">
        <v>290</v>
      </c>
    </row>
    <row r="134" spans="1:2" x14ac:dyDescent="0.2">
      <c r="B134" s="6" t="s">
        <v>151</v>
      </c>
    </row>
    <row r="135" spans="1:2" x14ac:dyDescent="0.2">
      <c r="B135" s="6" t="s">
        <v>152</v>
      </c>
    </row>
    <row r="136" spans="1:2" x14ac:dyDescent="0.2">
      <c r="B136" s="6" t="s">
        <v>153</v>
      </c>
    </row>
    <row r="137" spans="1:2" x14ac:dyDescent="0.2">
      <c r="B137" s="6" t="s">
        <v>291</v>
      </c>
    </row>
    <row r="138" spans="1:2" x14ac:dyDescent="0.2">
      <c r="B138" s="6" t="s">
        <v>433</v>
      </c>
    </row>
    <row r="141" spans="1:2" x14ac:dyDescent="0.2">
      <c r="A141" s="201" t="s">
        <v>338</v>
      </c>
    </row>
    <row r="142" spans="1:2" x14ac:dyDescent="0.2">
      <c r="A142" s="201" t="s">
        <v>337</v>
      </c>
    </row>
    <row r="143" spans="1:2" x14ac:dyDescent="0.2">
      <c r="A143" s="201" t="s">
        <v>397</v>
      </c>
    </row>
    <row r="144" spans="1:2" x14ac:dyDescent="0.2">
      <c r="A144" s="201" t="s">
        <v>339</v>
      </c>
    </row>
    <row r="145" spans="1:1" x14ac:dyDescent="0.2">
      <c r="A145" s="201" t="s">
        <v>342</v>
      </c>
    </row>
    <row r="146" spans="1:1" x14ac:dyDescent="0.2">
      <c r="A146" s="201" t="s">
        <v>340</v>
      </c>
    </row>
    <row r="147" spans="1:1" x14ac:dyDescent="0.2">
      <c r="A147" s="201" t="s">
        <v>341</v>
      </c>
    </row>
    <row r="148" spans="1:1" x14ac:dyDescent="0.2">
      <c r="A148" s="201" t="s">
        <v>343</v>
      </c>
    </row>
    <row r="149" spans="1:1" x14ac:dyDescent="0.2">
      <c r="A149" s="201" t="s">
        <v>398</v>
      </c>
    </row>
    <row r="150" spans="1:1" x14ac:dyDescent="0.2">
      <c r="A150" s="201" t="s">
        <v>344</v>
      </c>
    </row>
    <row r="151" spans="1:1" x14ac:dyDescent="0.2">
      <c r="A151" s="201"/>
    </row>
    <row r="152" spans="1:1" x14ac:dyDescent="0.2">
      <c r="A152" s="201" t="s">
        <v>562</v>
      </c>
    </row>
    <row r="153" spans="1:1" x14ac:dyDescent="0.2">
      <c r="A153" s="201" t="s">
        <v>538</v>
      </c>
    </row>
    <row r="154" spans="1:1" x14ac:dyDescent="0.2">
      <c r="A154" s="201" t="s">
        <v>536</v>
      </c>
    </row>
    <row r="155" spans="1:1" x14ac:dyDescent="0.2">
      <c r="A155" s="201" t="s">
        <v>537</v>
      </c>
    </row>
    <row r="156" spans="1:1" x14ac:dyDescent="0.2">
      <c r="A156" s="201"/>
    </row>
    <row r="157" spans="1:1" x14ac:dyDescent="0.2">
      <c r="A157" s="352" t="s">
        <v>642</v>
      </c>
    </row>
    <row r="158" spans="1:1" x14ac:dyDescent="0.2">
      <c r="A158" s="352" t="s">
        <v>643</v>
      </c>
    </row>
    <row r="159" spans="1:1" x14ac:dyDescent="0.2">
      <c r="A159" s="352" t="s">
        <v>644</v>
      </c>
    </row>
    <row r="160" spans="1:1" x14ac:dyDescent="0.2">
      <c r="A160" s="201"/>
    </row>
    <row r="161" spans="1:1" x14ac:dyDescent="0.2">
      <c r="A161" s="201" t="s">
        <v>645</v>
      </c>
    </row>
    <row r="162" spans="1:1" x14ac:dyDescent="0.2">
      <c r="A162" s="201"/>
    </row>
    <row r="163" spans="1:1" x14ac:dyDescent="0.2">
      <c r="A163" s="201"/>
    </row>
    <row r="164" spans="1:1" ht="71.25" x14ac:dyDescent="0.2">
      <c r="A164" s="387" t="s">
        <v>564</v>
      </c>
    </row>
    <row r="165" spans="1:1" x14ac:dyDescent="0.2">
      <c r="A165" s="388"/>
    </row>
    <row r="166" spans="1:1" x14ac:dyDescent="0.2">
      <c r="A166" s="201"/>
    </row>
    <row r="167" spans="1:1" x14ac:dyDescent="0.2">
      <c r="A167" s="201"/>
    </row>
    <row r="168" spans="1:1" x14ac:dyDescent="0.2">
      <c r="A168" s="201"/>
    </row>
    <row r="169" spans="1:1" x14ac:dyDescent="0.2">
      <c r="A169" s="201"/>
    </row>
    <row r="170" spans="1:1" x14ac:dyDescent="0.2">
      <c r="A170" s="201"/>
    </row>
    <row r="171" spans="1:1" x14ac:dyDescent="0.2">
      <c r="A171" s="201"/>
    </row>
    <row r="172" spans="1:1" x14ac:dyDescent="0.2">
      <c r="A172" s="201"/>
    </row>
    <row r="173" spans="1:1" x14ac:dyDescent="0.2">
      <c r="A173" s="201"/>
    </row>
    <row r="174" spans="1:1" x14ac:dyDescent="0.2">
      <c r="A174" s="201"/>
    </row>
    <row r="175" spans="1:1" x14ac:dyDescent="0.2">
      <c r="A175" s="201"/>
    </row>
    <row r="176" spans="1:1" x14ac:dyDescent="0.2">
      <c r="A176" s="201"/>
    </row>
    <row r="177" spans="1:19" x14ac:dyDescent="0.2">
      <c r="A177" s="201"/>
    </row>
    <row r="178" spans="1:19" x14ac:dyDescent="0.2">
      <c r="A178" s="201"/>
    </row>
    <row r="179" spans="1:19" s="391" customFormat="1" x14ac:dyDescent="0.2">
      <c r="A179" s="389"/>
      <c r="B179" s="390"/>
      <c r="C179" s="390"/>
      <c r="D179" s="390"/>
      <c r="E179" s="390"/>
      <c r="F179" s="390"/>
      <c r="G179" s="390"/>
      <c r="H179" s="390"/>
      <c r="I179" s="390"/>
      <c r="J179" s="390"/>
      <c r="K179" s="390"/>
      <c r="L179" s="390"/>
      <c r="M179" s="390"/>
      <c r="N179" s="390"/>
      <c r="O179" s="390"/>
      <c r="P179" s="390"/>
      <c r="Q179" s="390"/>
      <c r="R179" s="390"/>
      <c r="S179" s="390"/>
    </row>
  </sheetData>
  <sheetProtection password="EFF6" sheet="1" objects="1" scenarios="1"/>
  <sortState ref="D2:D93">
    <sortCondition ref="D2"/>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activeCell="E7" sqref="E7"/>
    </sheetView>
  </sheetViews>
  <sheetFormatPr baseColWidth="10" defaultRowHeight="14.25" x14ac:dyDescent="0.2"/>
  <cols>
    <col min="1" max="6" width="17.140625" style="16" customWidth="1"/>
    <col min="7" max="7" width="73.5703125" style="17" customWidth="1"/>
    <col min="8" max="8" width="10.85546875" style="17" customWidth="1"/>
    <col min="9" max="9" width="20.85546875" style="17" bestFit="1" customWidth="1"/>
    <col min="10" max="10" width="122" style="17" bestFit="1" customWidth="1"/>
    <col min="11" max="11" width="11.42578125" style="16"/>
    <col min="12" max="12" width="11.42578125" style="9"/>
    <col min="13" max="16384" width="11.42578125" style="16"/>
  </cols>
  <sheetData>
    <row r="1" spans="1:12" ht="161.1" customHeight="1" x14ac:dyDescent="0.2">
      <c r="A1" s="15"/>
    </row>
    <row r="2" spans="1:12" ht="24.75" customHeight="1" x14ac:dyDescent="0.3">
      <c r="A2" s="426" t="s">
        <v>539</v>
      </c>
      <c r="B2" s="426"/>
      <c r="C2" s="426"/>
      <c r="D2" s="426"/>
      <c r="E2" s="426"/>
      <c r="F2" s="426"/>
    </row>
    <row r="3" spans="1:12" ht="71.25" customHeight="1" x14ac:dyDescent="0.2">
      <c r="A3" s="427" t="s">
        <v>641</v>
      </c>
      <c r="B3" s="427"/>
      <c r="C3" s="427"/>
      <c r="D3" s="427"/>
      <c r="E3" s="427"/>
      <c r="F3" s="427"/>
      <c r="G3" s="10"/>
    </row>
    <row r="4" spans="1:12" ht="24.75" customHeight="1" x14ac:dyDescent="0.3">
      <c r="A4" s="428" t="s">
        <v>540</v>
      </c>
      <c r="B4" s="428"/>
      <c r="C4" s="428"/>
      <c r="D4" s="428"/>
      <c r="E4" s="428"/>
      <c r="F4" s="428"/>
    </row>
    <row r="5" spans="1:12" s="28" customFormat="1" ht="15.75" x14ac:dyDescent="0.2">
      <c r="A5" s="26"/>
      <c r="B5" s="26"/>
      <c r="C5" s="26"/>
      <c r="D5" s="26"/>
      <c r="E5" s="26"/>
      <c r="F5" s="26"/>
      <c r="G5" s="27"/>
      <c r="H5" s="27"/>
      <c r="I5" s="27"/>
      <c r="J5" s="27"/>
      <c r="L5" s="29"/>
    </row>
    <row r="6" spans="1:12" s="31" customFormat="1" ht="47.45" customHeight="1" x14ac:dyDescent="0.2">
      <c r="A6" s="425" t="s">
        <v>559</v>
      </c>
      <c r="B6" s="425"/>
      <c r="C6" s="425"/>
      <c r="D6" s="425"/>
      <c r="E6" s="425"/>
      <c r="F6" s="425"/>
    </row>
    <row r="7" spans="1:12" ht="15.75" x14ac:dyDescent="0.2">
      <c r="A7" s="79"/>
      <c r="B7" s="79"/>
      <c r="C7" s="79"/>
      <c r="D7" s="80" t="s">
        <v>541</v>
      </c>
      <c r="E7" s="80" t="s">
        <v>542</v>
      </c>
      <c r="F7" s="80" t="s">
        <v>543</v>
      </c>
      <c r="G7" s="10"/>
    </row>
    <row r="8" spans="1:12" ht="15.75" x14ac:dyDescent="0.2">
      <c r="A8" s="423" t="s">
        <v>556</v>
      </c>
      <c r="B8" s="423"/>
      <c r="C8" s="423"/>
      <c r="D8" s="81">
        <v>25000</v>
      </c>
      <c r="E8" s="81">
        <v>28000</v>
      </c>
      <c r="F8" s="424" t="s">
        <v>557</v>
      </c>
      <c r="G8" s="10"/>
    </row>
    <row r="9" spans="1:12" ht="15.75" x14ac:dyDescent="0.2">
      <c r="A9" s="423" t="s">
        <v>549</v>
      </c>
      <c r="B9" s="423"/>
      <c r="C9" s="423"/>
      <c r="D9" s="82">
        <v>25000</v>
      </c>
      <c r="E9" s="82">
        <v>28000</v>
      </c>
      <c r="F9" s="424"/>
      <c r="G9" s="10"/>
    </row>
    <row r="10" spans="1:12" ht="15.75" x14ac:dyDescent="0.2">
      <c r="A10" s="423" t="s">
        <v>25</v>
      </c>
      <c r="B10" s="423"/>
      <c r="C10" s="423"/>
      <c r="D10" s="82">
        <v>44000</v>
      </c>
      <c r="E10" s="82">
        <v>50000</v>
      </c>
      <c r="F10" s="424"/>
      <c r="G10" s="10"/>
    </row>
    <row r="11" spans="1:12" ht="15.75" x14ac:dyDescent="0.2">
      <c r="A11" s="423" t="s">
        <v>550</v>
      </c>
      <c r="B11" s="423"/>
      <c r="C11" s="423"/>
      <c r="D11" s="82">
        <v>23000</v>
      </c>
      <c r="E11" s="82">
        <v>27000</v>
      </c>
      <c r="F11" s="424"/>
      <c r="G11" s="10"/>
    </row>
    <row r="12" spans="1:12" ht="15.75" x14ac:dyDescent="0.2">
      <c r="A12" s="423" t="s">
        <v>551</v>
      </c>
      <c r="B12" s="423"/>
      <c r="C12" s="423"/>
      <c r="D12" s="82">
        <v>24000</v>
      </c>
      <c r="E12" s="82">
        <v>25000</v>
      </c>
      <c r="F12" s="424"/>
      <c r="G12" s="10"/>
    </row>
    <row r="13" spans="1:12" ht="15.75" x14ac:dyDescent="0.2">
      <c r="A13" s="423" t="s">
        <v>21</v>
      </c>
      <c r="B13" s="423"/>
      <c r="C13" s="423"/>
      <c r="D13" s="82">
        <v>44000</v>
      </c>
      <c r="E13" s="82">
        <v>47000</v>
      </c>
      <c r="F13" s="424"/>
      <c r="G13" s="10"/>
    </row>
    <row r="14" spans="1:12" ht="15.75" x14ac:dyDescent="0.2">
      <c r="A14" s="423" t="s">
        <v>552</v>
      </c>
      <c r="B14" s="423"/>
      <c r="C14" s="423"/>
      <c r="D14" s="82">
        <v>35000</v>
      </c>
      <c r="E14" s="82">
        <v>37000</v>
      </c>
      <c r="F14" s="424"/>
      <c r="G14" s="10"/>
    </row>
    <row r="15" spans="1:12" ht="15.75" x14ac:dyDescent="0.2">
      <c r="A15" s="423" t="s">
        <v>553</v>
      </c>
      <c r="B15" s="423"/>
      <c r="C15" s="423"/>
      <c r="D15" s="82">
        <v>80000</v>
      </c>
      <c r="E15" s="82">
        <v>85000</v>
      </c>
      <c r="F15" s="424"/>
      <c r="G15" s="10"/>
    </row>
    <row r="16" spans="1:12" ht="15.75" x14ac:dyDescent="0.2">
      <c r="A16" s="423" t="s">
        <v>554</v>
      </c>
      <c r="B16" s="423"/>
      <c r="C16" s="423"/>
      <c r="D16" s="82">
        <v>71000</v>
      </c>
      <c r="E16" s="82">
        <v>75000</v>
      </c>
      <c r="F16" s="424"/>
      <c r="G16" s="10"/>
    </row>
    <row r="17" spans="1:12" ht="15.75" x14ac:dyDescent="0.2">
      <c r="A17" s="423" t="s">
        <v>555</v>
      </c>
      <c r="B17" s="423"/>
      <c r="C17" s="423"/>
      <c r="D17" s="82">
        <v>95000</v>
      </c>
      <c r="E17" s="82">
        <v>109000</v>
      </c>
      <c r="F17" s="424"/>
      <c r="G17" s="10"/>
    </row>
    <row r="18" spans="1:12" ht="15.75" x14ac:dyDescent="0.2">
      <c r="A18" s="423"/>
      <c r="B18" s="423"/>
      <c r="C18" s="423"/>
      <c r="D18" s="82"/>
      <c r="E18" s="82"/>
      <c r="F18" s="79"/>
      <c r="G18" s="10"/>
    </row>
    <row r="19" spans="1:12" ht="15.75" x14ac:dyDescent="0.2">
      <c r="A19" s="83" t="s">
        <v>558</v>
      </c>
      <c r="B19" s="79"/>
      <c r="C19" s="79"/>
      <c r="D19" s="82"/>
      <c r="E19" s="82"/>
      <c r="F19" s="79"/>
      <c r="G19" s="10"/>
    </row>
    <row r="20" spans="1:12" ht="15.75" x14ac:dyDescent="0.2">
      <c r="A20" s="79"/>
      <c r="B20" s="79"/>
      <c r="C20" s="79"/>
      <c r="D20" s="80" t="s">
        <v>541</v>
      </c>
      <c r="E20" s="80" t="s">
        <v>542</v>
      </c>
      <c r="F20" s="80" t="s">
        <v>543</v>
      </c>
      <c r="G20" s="10"/>
    </row>
    <row r="21" spans="1:12" ht="15.75" x14ac:dyDescent="0.2">
      <c r="A21" s="423" t="s">
        <v>560</v>
      </c>
      <c r="B21" s="423"/>
      <c r="C21" s="423"/>
      <c r="D21" s="84">
        <v>0.85</v>
      </c>
      <c r="E21" s="84">
        <v>0.9</v>
      </c>
      <c r="F21" s="85">
        <v>1</v>
      </c>
      <c r="G21" s="10"/>
    </row>
    <row r="22" spans="1:12" ht="15.75" x14ac:dyDescent="0.2">
      <c r="A22" s="79"/>
      <c r="B22" s="79"/>
      <c r="C22" s="79"/>
      <c r="D22" s="422" t="s">
        <v>561</v>
      </c>
      <c r="E22" s="422"/>
      <c r="F22" s="422"/>
      <c r="G22" s="10"/>
    </row>
    <row r="23" spans="1:12" ht="15.75" x14ac:dyDescent="0.2">
      <c r="A23" s="79"/>
      <c r="B23" s="79"/>
      <c r="C23" s="79"/>
      <c r="D23" s="79"/>
      <c r="E23" s="79"/>
      <c r="F23" s="79"/>
      <c r="G23" s="10"/>
    </row>
    <row r="24" spans="1:12" ht="15.75" x14ac:dyDescent="0.2">
      <c r="A24" s="79"/>
      <c r="B24" s="79"/>
      <c r="C24" s="79"/>
      <c r="D24" s="79"/>
      <c r="E24" s="79"/>
      <c r="F24" s="79"/>
      <c r="G24" s="10"/>
    </row>
    <row r="25" spans="1:12" ht="15.75" x14ac:dyDescent="0.2">
      <c r="A25" s="79"/>
      <c r="B25" s="79"/>
      <c r="C25" s="79"/>
      <c r="D25" s="79"/>
      <c r="E25" s="79"/>
      <c r="F25" s="79"/>
      <c r="G25" s="10"/>
    </row>
    <row r="26" spans="1:12" ht="15.75" x14ac:dyDescent="0.2">
      <c r="A26" s="79"/>
      <c r="B26" s="79"/>
      <c r="C26" s="79"/>
      <c r="D26" s="79"/>
      <c r="E26" s="79"/>
      <c r="F26" s="79"/>
      <c r="G26" s="10"/>
    </row>
    <row r="27" spans="1:12" ht="15.75" x14ac:dyDescent="0.2">
      <c r="A27" s="79"/>
      <c r="B27" s="79"/>
      <c r="C27" s="79"/>
      <c r="D27" s="79"/>
      <c r="E27" s="79"/>
      <c r="F27" s="79"/>
      <c r="G27" s="10"/>
    </row>
    <row r="28" spans="1:12" ht="15.75" x14ac:dyDescent="0.2">
      <c r="A28" s="79"/>
      <c r="B28" s="79"/>
      <c r="C28" s="79"/>
      <c r="D28" s="79"/>
      <c r="E28" s="79"/>
      <c r="F28" s="79"/>
      <c r="G28" s="10"/>
    </row>
    <row r="29" spans="1:12" ht="15.75" x14ac:dyDescent="0.2">
      <c r="A29" s="79"/>
      <c r="B29" s="79"/>
      <c r="C29" s="79"/>
      <c r="D29" s="79"/>
      <c r="E29" s="79"/>
      <c r="F29" s="79"/>
      <c r="G29" s="10"/>
    </row>
    <row r="30" spans="1:12" ht="15.75" x14ac:dyDescent="0.2">
      <c r="A30" s="79"/>
      <c r="B30" s="79"/>
      <c r="C30" s="79"/>
      <c r="D30" s="79"/>
      <c r="E30" s="79"/>
      <c r="F30" s="79"/>
      <c r="G30" s="10"/>
    </row>
    <row r="31" spans="1:12" ht="15.75" x14ac:dyDescent="0.2">
      <c r="A31" s="79"/>
      <c r="B31" s="79"/>
      <c r="C31" s="79"/>
      <c r="D31" s="79"/>
      <c r="E31" s="79"/>
      <c r="F31" s="79"/>
      <c r="G31" s="10"/>
    </row>
    <row r="32" spans="1:12" s="17" customFormat="1" ht="15.75" x14ac:dyDescent="0.2">
      <c r="A32" s="79"/>
      <c r="B32" s="79"/>
      <c r="C32" s="79"/>
      <c r="D32" s="79"/>
      <c r="E32" s="79"/>
      <c r="F32" s="79"/>
      <c r="G32" s="10"/>
      <c r="K32" s="16"/>
      <c r="L32" s="9"/>
    </row>
    <row r="33" spans="1:12" s="17" customFormat="1" ht="15.75" x14ac:dyDescent="0.2">
      <c r="A33" s="79"/>
      <c r="B33" s="79"/>
      <c r="C33" s="79"/>
      <c r="D33" s="79"/>
      <c r="E33" s="79"/>
      <c r="F33" s="79"/>
      <c r="G33" s="10"/>
      <c r="K33" s="16"/>
      <c r="L33" s="9"/>
    </row>
    <row r="34" spans="1:12" s="17" customFormat="1" ht="15.75" x14ac:dyDescent="0.2">
      <c r="A34" s="79"/>
      <c r="B34" s="79"/>
      <c r="C34" s="79"/>
      <c r="D34" s="79"/>
      <c r="E34" s="79"/>
      <c r="F34" s="79"/>
      <c r="G34" s="10"/>
      <c r="K34" s="16"/>
      <c r="L34" s="9"/>
    </row>
    <row r="35" spans="1:12" s="17" customFormat="1" x14ac:dyDescent="0.2">
      <c r="A35" s="86"/>
      <c r="B35" s="86"/>
      <c r="C35" s="86"/>
      <c r="D35" s="86"/>
      <c r="E35" s="86"/>
      <c r="F35" s="86"/>
      <c r="G35" s="10"/>
      <c r="K35" s="16"/>
      <c r="L35" s="9"/>
    </row>
    <row r="36" spans="1:12" s="17" customFormat="1" x14ac:dyDescent="0.2">
      <c r="A36" s="86"/>
      <c r="B36" s="86"/>
      <c r="C36" s="86"/>
      <c r="D36" s="86"/>
      <c r="E36" s="86"/>
      <c r="F36" s="86"/>
      <c r="G36" s="10"/>
      <c r="K36" s="16"/>
      <c r="L36" s="9"/>
    </row>
    <row r="37" spans="1:12" s="17" customFormat="1" x14ac:dyDescent="0.2">
      <c r="A37" s="86"/>
      <c r="B37" s="86"/>
      <c r="C37" s="86"/>
      <c r="D37" s="86"/>
      <c r="E37" s="86"/>
      <c r="F37" s="86"/>
      <c r="G37" s="10"/>
      <c r="K37" s="16"/>
      <c r="L37" s="9"/>
    </row>
    <row r="38" spans="1:12" s="17" customFormat="1" x14ac:dyDescent="0.2">
      <c r="A38" s="86"/>
      <c r="B38" s="86"/>
      <c r="C38" s="86"/>
      <c r="D38" s="86"/>
      <c r="E38" s="86"/>
      <c r="F38" s="86"/>
      <c r="G38" s="10"/>
      <c r="K38" s="16"/>
      <c r="L38" s="9"/>
    </row>
    <row r="39" spans="1:12" s="17" customFormat="1" x14ac:dyDescent="0.2">
      <c r="A39" s="86"/>
      <c r="B39" s="86"/>
      <c r="C39" s="86"/>
      <c r="D39" s="86"/>
      <c r="E39" s="86"/>
      <c r="F39" s="86"/>
      <c r="G39" s="10"/>
      <c r="K39" s="16"/>
      <c r="L39" s="9"/>
    </row>
    <row r="40" spans="1:12" s="17" customFormat="1" x14ac:dyDescent="0.2">
      <c r="A40" s="86"/>
      <c r="B40" s="86"/>
      <c r="C40" s="86"/>
      <c r="D40" s="86"/>
      <c r="E40" s="86"/>
      <c r="F40" s="86"/>
      <c r="G40" s="10"/>
      <c r="K40" s="16"/>
      <c r="L40" s="9"/>
    </row>
    <row r="41" spans="1:12" s="17" customFormat="1" x14ac:dyDescent="0.2">
      <c r="A41" s="86"/>
      <c r="B41" s="86"/>
      <c r="C41" s="86"/>
      <c r="D41" s="86"/>
      <c r="E41" s="86"/>
      <c r="F41" s="86"/>
      <c r="G41" s="10"/>
      <c r="K41" s="16"/>
      <c r="L41" s="9"/>
    </row>
    <row r="42" spans="1:12" s="17" customFormat="1" x14ac:dyDescent="0.2">
      <c r="A42" s="86"/>
      <c r="B42" s="86"/>
      <c r="C42" s="86"/>
      <c r="D42" s="86"/>
      <c r="E42" s="86"/>
      <c r="F42" s="86"/>
      <c r="G42" s="10"/>
      <c r="K42" s="16"/>
      <c r="L42" s="9"/>
    </row>
    <row r="43" spans="1:12" s="17" customFormat="1" x14ac:dyDescent="0.2">
      <c r="A43" s="86"/>
      <c r="B43" s="86"/>
      <c r="C43" s="86"/>
      <c r="D43" s="86"/>
      <c r="E43" s="86"/>
      <c r="F43" s="86"/>
      <c r="G43" s="10"/>
      <c r="K43" s="16"/>
      <c r="L43" s="9"/>
    </row>
    <row r="44" spans="1:12" s="17" customFormat="1" x14ac:dyDescent="0.2">
      <c r="A44" s="86"/>
      <c r="B44" s="86"/>
      <c r="C44" s="86"/>
      <c r="D44" s="86"/>
      <c r="E44" s="86"/>
      <c r="F44" s="86"/>
      <c r="G44" s="10"/>
      <c r="K44" s="16"/>
      <c r="L44" s="9"/>
    </row>
    <row r="45" spans="1:12" s="17" customFormat="1" x14ac:dyDescent="0.2">
      <c r="A45" s="86"/>
      <c r="B45" s="86"/>
      <c r="C45" s="86"/>
      <c r="D45" s="86"/>
      <c r="E45" s="86"/>
      <c r="F45" s="86"/>
      <c r="G45" s="10"/>
      <c r="K45" s="16"/>
      <c r="L45" s="9"/>
    </row>
    <row r="46" spans="1:12" s="17" customFormat="1" x14ac:dyDescent="0.2">
      <c r="A46" s="86"/>
      <c r="B46" s="86"/>
      <c r="C46" s="86"/>
      <c r="D46" s="86"/>
      <c r="E46" s="86"/>
      <c r="F46" s="86"/>
      <c r="G46" s="10"/>
      <c r="K46" s="16"/>
      <c r="L46" s="9"/>
    </row>
    <row r="47" spans="1:12" s="17" customFormat="1" x14ac:dyDescent="0.2">
      <c r="A47" s="86"/>
      <c r="B47" s="86"/>
      <c r="C47" s="86"/>
      <c r="D47" s="86"/>
      <c r="E47" s="86"/>
      <c r="F47" s="86"/>
      <c r="G47" s="10"/>
      <c r="K47" s="16"/>
      <c r="L47" s="9"/>
    </row>
    <row r="48" spans="1:12" s="17" customFormat="1" x14ac:dyDescent="0.2">
      <c r="A48" s="86"/>
      <c r="B48" s="86"/>
      <c r="C48" s="86"/>
      <c r="D48" s="86"/>
      <c r="E48" s="86"/>
      <c r="F48" s="86"/>
      <c r="G48" s="10"/>
      <c r="K48" s="16"/>
      <c r="L48" s="9"/>
    </row>
    <row r="49" spans="1:12" s="17" customFormat="1" x14ac:dyDescent="0.2">
      <c r="A49" s="86"/>
      <c r="B49" s="86"/>
      <c r="C49" s="86"/>
      <c r="D49" s="86"/>
      <c r="E49" s="86"/>
      <c r="F49" s="86"/>
      <c r="G49" s="10"/>
      <c r="K49" s="16"/>
      <c r="L49" s="9"/>
    </row>
    <row r="50" spans="1:12" s="17" customFormat="1" x14ac:dyDescent="0.2">
      <c r="A50" s="86"/>
      <c r="B50" s="86"/>
      <c r="C50" s="86"/>
      <c r="D50" s="86"/>
      <c r="E50" s="86"/>
      <c r="F50" s="86"/>
      <c r="G50" s="10"/>
      <c r="K50" s="16"/>
      <c r="L50" s="9"/>
    </row>
    <row r="51" spans="1:12" s="17" customFormat="1" x14ac:dyDescent="0.2">
      <c r="A51" s="86"/>
      <c r="B51" s="86"/>
      <c r="C51" s="86"/>
      <c r="D51" s="86"/>
      <c r="E51" s="86"/>
      <c r="F51" s="86"/>
      <c r="G51" s="10"/>
      <c r="K51" s="16"/>
      <c r="L51" s="9"/>
    </row>
    <row r="52" spans="1:12" s="17" customFormat="1" x14ac:dyDescent="0.2">
      <c r="A52" s="86"/>
      <c r="B52" s="86"/>
      <c r="C52" s="86"/>
      <c r="D52" s="86"/>
      <c r="E52" s="86"/>
      <c r="F52" s="86"/>
      <c r="G52" s="10"/>
      <c r="K52" s="16"/>
      <c r="L52" s="9"/>
    </row>
    <row r="53" spans="1:12" s="17" customFormat="1" x14ac:dyDescent="0.2">
      <c r="A53" s="86"/>
      <c r="B53" s="86"/>
      <c r="C53" s="86"/>
      <c r="D53" s="86"/>
      <c r="E53" s="86"/>
      <c r="F53" s="86"/>
      <c r="G53" s="10"/>
      <c r="K53" s="16"/>
      <c r="L53" s="9"/>
    </row>
    <row r="54" spans="1:12" s="17" customFormat="1" x14ac:dyDescent="0.2">
      <c r="A54" s="86"/>
      <c r="B54" s="86"/>
      <c r="C54" s="86"/>
      <c r="D54" s="86"/>
      <c r="E54" s="86"/>
      <c r="F54" s="86"/>
      <c r="G54" s="10"/>
      <c r="K54" s="16"/>
      <c r="L54" s="9"/>
    </row>
    <row r="55" spans="1:12" s="17" customFormat="1" x14ac:dyDescent="0.2">
      <c r="A55" s="86"/>
      <c r="B55" s="86"/>
      <c r="C55" s="86"/>
      <c r="D55" s="86"/>
      <c r="E55" s="86"/>
      <c r="F55" s="86"/>
      <c r="G55" s="10"/>
      <c r="K55" s="16"/>
      <c r="L55" s="9"/>
    </row>
    <row r="56" spans="1:12" s="17" customFormat="1" x14ac:dyDescent="0.2">
      <c r="A56" s="86"/>
      <c r="B56" s="86"/>
      <c r="C56" s="86"/>
      <c r="D56" s="86"/>
      <c r="E56" s="86"/>
      <c r="F56" s="86"/>
      <c r="G56" s="10"/>
      <c r="K56" s="16"/>
      <c r="L56" s="9"/>
    </row>
    <row r="57" spans="1:12" s="17" customFormat="1" x14ac:dyDescent="0.2">
      <c r="A57" s="86"/>
      <c r="B57" s="86"/>
      <c r="C57" s="86"/>
      <c r="D57" s="86"/>
      <c r="E57" s="86"/>
      <c r="F57" s="86"/>
      <c r="G57" s="10"/>
      <c r="K57" s="16"/>
      <c r="L57" s="9"/>
    </row>
    <row r="58" spans="1:12" s="17" customFormat="1" x14ac:dyDescent="0.2">
      <c r="A58" s="86"/>
      <c r="B58" s="86"/>
      <c r="C58" s="86"/>
      <c r="D58" s="86"/>
      <c r="E58" s="86"/>
      <c r="F58" s="86"/>
      <c r="G58" s="10"/>
      <c r="K58" s="16"/>
      <c r="L58" s="9"/>
    </row>
    <row r="59" spans="1:12" s="17" customFormat="1" x14ac:dyDescent="0.2">
      <c r="A59" s="86"/>
      <c r="B59" s="86"/>
      <c r="C59" s="86"/>
      <c r="D59" s="86"/>
      <c r="E59" s="86"/>
      <c r="F59" s="86"/>
      <c r="G59" s="10"/>
      <c r="K59" s="16"/>
      <c r="L59" s="9"/>
    </row>
    <row r="60" spans="1:12" s="17" customFormat="1" x14ac:dyDescent="0.2">
      <c r="A60" s="86"/>
      <c r="B60" s="86"/>
      <c r="C60" s="86"/>
      <c r="D60" s="86"/>
      <c r="E60" s="86"/>
      <c r="F60" s="86"/>
      <c r="G60" s="10"/>
      <c r="K60" s="16"/>
      <c r="L60" s="9"/>
    </row>
    <row r="61" spans="1:12" s="17" customFormat="1" x14ac:dyDescent="0.2">
      <c r="A61" s="86"/>
      <c r="B61" s="86"/>
      <c r="C61" s="86"/>
      <c r="D61" s="86"/>
      <c r="E61" s="86"/>
      <c r="F61" s="86"/>
      <c r="G61" s="10"/>
      <c r="K61" s="16"/>
      <c r="L61" s="9"/>
    </row>
    <row r="62" spans="1:12" s="17" customFormat="1" x14ac:dyDescent="0.2">
      <c r="A62" s="86"/>
      <c r="B62" s="86"/>
      <c r="C62" s="86"/>
      <c r="D62" s="86"/>
      <c r="E62" s="86"/>
      <c r="F62" s="86"/>
      <c r="G62" s="10"/>
      <c r="K62" s="16"/>
      <c r="L62" s="9"/>
    </row>
    <row r="63" spans="1:12" s="17" customFormat="1" x14ac:dyDescent="0.2">
      <c r="A63" s="86"/>
      <c r="B63" s="86"/>
      <c r="C63" s="86"/>
      <c r="D63" s="86"/>
      <c r="E63" s="86"/>
      <c r="F63" s="86"/>
      <c r="G63" s="10"/>
      <c r="K63" s="16"/>
      <c r="L63" s="9"/>
    </row>
    <row r="64" spans="1:12" s="17" customFormat="1" x14ac:dyDescent="0.2">
      <c r="A64" s="86"/>
      <c r="B64" s="86"/>
      <c r="C64" s="86"/>
      <c r="D64" s="86"/>
      <c r="E64" s="86"/>
      <c r="F64" s="86"/>
      <c r="G64" s="10"/>
      <c r="K64" s="16"/>
      <c r="L64" s="9"/>
    </row>
    <row r="65" spans="1:12" s="17" customFormat="1" x14ac:dyDescent="0.2">
      <c r="A65" s="86"/>
      <c r="B65" s="86"/>
      <c r="C65" s="86"/>
      <c r="D65" s="86"/>
      <c r="E65" s="86"/>
      <c r="F65" s="86"/>
      <c r="G65" s="10"/>
      <c r="K65" s="16"/>
      <c r="L65" s="9"/>
    </row>
    <row r="66" spans="1:12" s="17" customFormat="1" x14ac:dyDescent="0.2">
      <c r="A66" s="86"/>
      <c r="B66" s="86"/>
      <c r="C66" s="86"/>
      <c r="D66" s="86"/>
      <c r="E66" s="86"/>
      <c r="F66" s="86"/>
      <c r="G66" s="10"/>
      <c r="K66" s="16"/>
      <c r="L66" s="9"/>
    </row>
    <row r="67" spans="1:12" s="17" customFormat="1" x14ac:dyDescent="0.2">
      <c r="A67" s="86"/>
      <c r="B67" s="86"/>
      <c r="C67" s="86"/>
      <c r="D67" s="86"/>
      <c r="E67" s="86"/>
      <c r="F67" s="86"/>
      <c r="G67" s="10"/>
      <c r="K67" s="16"/>
      <c r="L67" s="9"/>
    </row>
    <row r="68" spans="1:12" s="17" customFormat="1" x14ac:dyDescent="0.2">
      <c r="A68" s="86"/>
      <c r="B68" s="86"/>
      <c r="C68" s="86"/>
      <c r="D68" s="86"/>
      <c r="E68" s="86"/>
      <c r="F68" s="86"/>
      <c r="G68" s="10"/>
      <c r="K68" s="16"/>
      <c r="L68" s="9"/>
    </row>
    <row r="69" spans="1:12" s="17" customFormat="1" x14ac:dyDescent="0.2">
      <c r="A69" s="86"/>
      <c r="B69" s="86"/>
      <c r="C69" s="86"/>
      <c r="D69" s="86"/>
      <c r="E69" s="86"/>
      <c r="F69" s="86"/>
      <c r="G69" s="10"/>
      <c r="K69" s="16"/>
      <c r="L69" s="9"/>
    </row>
    <row r="70" spans="1:12" s="17" customFormat="1" x14ac:dyDescent="0.2">
      <c r="A70" s="86"/>
      <c r="B70" s="86"/>
      <c r="C70" s="86"/>
      <c r="D70" s="86"/>
      <c r="E70" s="86"/>
      <c r="F70" s="86"/>
      <c r="G70" s="10"/>
      <c r="K70" s="16"/>
      <c r="L70" s="9"/>
    </row>
    <row r="71" spans="1:12" s="17" customFormat="1" x14ac:dyDescent="0.2">
      <c r="A71" s="86"/>
      <c r="B71" s="86"/>
      <c r="C71" s="86"/>
      <c r="D71" s="86"/>
      <c r="E71" s="86"/>
      <c r="F71" s="86"/>
      <c r="G71" s="10"/>
      <c r="K71" s="16"/>
      <c r="L71" s="9"/>
    </row>
    <row r="72" spans="1:12" s="17" customFormat="1" x14ac:dyDescent="0.2">
      <c r="A72" s="86"/>
      <c r="B72" s="86"/>
      <c r="C72" s="86"/>
      <c r="D72" s="86"/>
      <c r="E72" s="86"/>
      <c r="F72" s="86"/>
      <c r="G72" s="10"/>
      <c r="K72" s="16"/>
      <c r="L72" s="9"/>
    </row>
    <row r="73" spans="1:12" s="17" customFormat="1" x14ac:dyDescent="0.2">
      <c r="A73" s="86"/>
      <c r="B73" s="86"/>
      <c r="C73" s="86"/>
      <c r="D73" s="86"/>
      <c r="E73" s="86"/>
      <c r="F73" s="86"/>
      <c r="G73" s="10"/>
      <c r="K73" s="16"/>
      <c r="L73" s="9"/>
    </row>
    <row r="74" spans="1:12" s="17" customFormat="1" x14ac:dyDescent="0.2">
      <c r="A74" s="86"/>
      <c r="B74" s="86"/>
      <c r="C74" s="86"/>
      <c r="D74" s="86"/>
      <c r="E74" s="86"/>
      <c r="F74" s="86"/>
      <c r="G74" s="10"/>
      <c r="K74" s="16"/>
      <c r="L74" s="9"/>
    </row>
    <row r="75" spans="1:12" s="17" customFormat="1" x14ac:dyDescent="0.2">
      <c r="A75" s="86"/>
      <c r="B75" s="86"/>
      <c r="C75" s="86"/>
      <c r="D75" s="86"/>
      <c r="E75" s="86"/>
      <c r="F75" s="86"/>
      <c r="G75" s="10"/>
      <c r="K75" s="16"/>
      <c r="L75" s="9"/>
    </row>
    <row r="76" spans="1:12" s="17" customFormat="1" x14ac:dyDescent="0.2">
      <c r="A76" s="86"/>
      <c r="B76" s="86"/>
      <c r="C76" s="86"/>
      <c r="D76" s="86"/>
      <c r="E76" s="86"/>
      <c r="F76" s="86"/>
      <c r="G76" s="10"/>
      <c r="K76" s="16"/>
      <c r="L76" s="9"/>
    </row>
    <row r="77" spans="1:12" s="17" customFormat="1" x14ac:dyDescent="0.2">
      <c r="A77" s="86"/>
      <c r="B77" s="86"/>
      <c r="C77" s="86"/>
      <c r="D77" s="86"/>
      <c r="E77" s="86"/>
      <c r="F77" s="86"/>
      <c r="G77" s="10"/>
      <c r="K77" s="16"/>
      <c r="L77" s="9"/>
    </row>
    <row r="78" spans="1:12" s="17" customFormat="1" x14ac:dyDescent="0.2">
      <c r="A78" s="86"/>
      <c r="B78" s="86"/>
      <c r="C78" s="86"/>
      <c r="D78" s="86"/>
      <c r="E78" s="86"/>
      <c r="F78" s="86"/>
      <c r="G78" s="10"/>
      <c r="K78" s="16"/>
      <c r="L78" s="9"/>
    </row>
    <row r="79" spans="1:12" s="17" customFormat="1" x14ac:dyDescent="0.2">
      <c r="A79" s="86"/>
      <c r="B79" s="86"/>
      <c r="C79" s="86"/>
      <c r="D79" s="86"/>
      <c r="E79" s="86"/>
      <c r="F79" s="86"/>
      <c r="G79" s="10"/>
      <c r="K79" s="16"/>
      <c r="L79" s="9"/>
    </row>
    <row r="80" spans="1:12" s="17" customFormat="1" x14ac:dyDescent="0.2">
      <c r="A80" s="86"/>
      <c r="B80" s="86"/>
      <c r="C80" s="86"/>
      <c r="D80" s="86"/>
      <c r="E80" s="86"/>
      <c r="F80" s="86"/>
      <c r="G80" s="10"/>
      <c r="K80" s="16"/>
      <c r="L80" s="9"/>
    </row>
    <row r="81" spans="1:12" s="17" customFormat="1" x14ac:dyDescent="0.2">
      <c r="A81" s="86"/>
      <c r="B81" s="86"/>
      <c r="C81" s="86"/>
      <c r="D81" s="86"/>
      <c r="E81" s="86"/>
      <c r="F81" s="86"/>
      <c r="G81" s="10"/>
      <c r="K81" s="16"/>
      <c r="L81" s="9"/>
    </row>
    <row r="82" spans="1:12" s="17" customFormat="1" x14ac:dyDescent="0.2">
      <c r="A82" s="86"/>
      <c r="B82" s="86"/>
      <c r="C82" s="86"/>
      <c r="D82" s="86"/>
      <c r="E82" s="86"/>
      <c r="F82" s="86"/>
      <c r="G82" s="10"/>
      <c r="K82" s="16"/>
      <c r="L82" s="9"/>
    </row>
    <row r="83" spans="1:12" s="17" customFormat="1" x14ac:dyDescent="0.2">
      <c r="A83" s="86"/>
      <c r="B83" s="86"/>
      <c r="C83" s="86"/>
      <c r="D83" s="86"/>
      <c r="E83" s="86"/>
      <c r="F83" s="86"/>
      <c r="G83" s="10"/>
      <c r="K83" s="16"/>
      <c r="L83" s="9"/>
    </row>
    <row r="84" spans="1:12" s="17" customFormat="1" x14ac:dyDescent="0.2">
      <c r="A84" s="86"/>
      <c r="B84" s="86"/>
      <c r="C84" s="86"/>
      <c r="D84" s="86"/>
      <c r="E84" s="86"/>
      <c r="F84" s="86"/>
      <c r="G84" s="10"/>
      <c r="K84" s="16"/>
      <c r="L84" s="9"/>
    </row>
    <row r="85" spans="1:12" s="17" customFormat="1" x14ac:dyDescent="0.2">
      <c r="A85" s="86"/>
      <c r="B85" s="86"/>
      <c r="C85" s="86"/>
      <c r="D85" s="86"/>
      <c r="E85" s="86"/>
      <c r="F85" s="86"/>
      <c r="G85" s="10"/>
      <c r="K85" s="16"/>
      <c r="L85" s="9"/>
    </row>
    <row r="86" spans="1:12" s="17" customFormat="1" x14ac:dyDescent="0.2">
      <c r="A86" s="86"/>
      <c r="B86" s="86"/>
      <c r="C86" s="86"/>
      <c r="D86" s="86"/>
      <c r="E86" s="86"/>
      <c r="F86" s="86"/>
      <c r="G86" s="10"/>
      <c r="K86" s="16"/>
      <c r="L86" s="9"/>
    </row>
    <row r="87" spans="1:12" s="17" customFormat="1" x14ac:dyDescent="0.2">
      <c r="A87" s="86"/>
      <c r="B87" s="86"/>
      <c r="C87" s="86"/>
      <c r="D87" s="86"/>
      <c r="E87" s="86"/>
      <c r="F87" s="86"/>
      <c r="G87" s="10"/>
      <c r="K87" s="16"/>
      <c r="L87" s="9"/>
    </row>
    <row r="88" spans="1:12" s="17" customFormat="1" x14ac:dyDescent="0.2">
      <c r="A88" s="86"/>
      <c r="B88" s="86"/>
      <c r="C88" s="86"/>
      <c r="D88" s="86"/>
      <c r="E88" s="86"/>
      <c r="F88" s="86"/>
      <c r="G88" s="10"/>
      <c r="K88" s="16"/>
      <c r="L88" s="9"/>
    </row>
    <row r="89" spans="1:12" s="17" customFormat="1" x14ac:dyDescent="0.2">
      <c r="A89" s="86"/>
      <c r="B89" s="86"/>
      <c r="C89" s="86"/>
      <c r="D89" s="86"/>
      <c r="E89" s="86"/>
      <c r="F89" s="86"/>
      <c r="G89" s="10"/>
      <c r="K89" s="16"/>
      <c r="L89" s="9"/>
    </row>
    <row r="90" spans="1:12" s="17" customFormat="1" x14ac:dyDescent="0.2">
      <c r="A90" s="86"/>
      <c r="B90" s="86"/>
      <c r="C90" s="86"/>
      <c r="D90" s="86"/>
      <c r="E90" s="86"/>
      <c r="F90" s="86"/>
      <c r="G90" s="10"/>
      <c r="K90" s="16"/>
      <c r="L90" s="9"/>
    </row>
    <row r="91" spans="1:12" s="17" customFormat="1" x14ac:dyDescent="0.2">
      <c r="A91" s="86"/>
      <c r="B91" s="86"/>
      <c r="C91" s="86"/>
      <c r="D91" s="86"/>
      <c r="E91" s="86"/>
      <c r="F91" s="86"/>
      <c r="G91" s="10"/>
      <c r="K91" s="16"/>
      <c r="L91" s="9"/>
    </row>
    <row r="92" spans="1:12" s="17" customFormat="1" x14ac:dyDescent="0.2">
      <c r="A92" s="86"/>
      <c r="B92" s="86"/>
      <c r="C92" s="86"/>
      <c r="D92" s="86"/>
      <c r="E92" s="86"/>
      <c r="F92" s="86"/>
      <c r="G92" s="10"/>
      <c r="K92" s="16"/>
      <c r="L92" s="9"/>
    </row>
    <row r="93" spans="1:12" s="17" customFormat="1" x14ac:dyDescent="0.2">
      <c r="A93" s="86"/>
      <c r="B93" s="86"/>
      <c r="C93" s="86"/>
      <c r="D93" s="86"/>
      <c r="E93" s="86"/>
      <c r="F93" s="86"/>
      <c r="G93" s="10"/>
      <c r="K93" s="16"/>
      <c r="L93" s="9"/>
    </row>
    <row r="94" spans="1:12" s="17" customFormat="1" x14ac:dyDescent="0.2">
      <c r="A94" s="86"/>
      <c r="B94" s="86"/>
      <c r="C94" s="86"/>
      <c r="D94" s="86"/>
      <c r="E94" s="86"/>
      <c r="F94" s="86"/>
      <c r="G94" s="10"/>
      <c r="K94" s="16"/>
      <c r="L94" s="9"/>
    </row>
    <row r="95" spans="1:12" s="17" customFormat="1" x14ac:dyDescent="0.2">
      <c r="A95" s="86"/>
      <c r="B95" s="86"/>
      <c r="C95" s="86"/>
      <c r="D95" s="86"/>
      <c r="E95" s="86"/>
      <c r="F95" s="86"/>
      <c r="G95" s="10"/>
      <c r="K95" s="16"/>
      <c r="L95" s="9"/>
    </row>
    <row r="96" spans="1:12" s="17" customFormat="1" x14ac:dyDescent="0.2">
      <c r="A96" s="86"/>
      <c r="B96" s="86"/>
      <c r="C96" s="86"/>
      <c r="D96" s="86"/>
      <c r="E96" s="86"/>
      <c r="F96" s="86"/>
      <c r="G96" s="10"/>
      <c r="K96" s="16"/>
      <c r="L96" s="9"/>
    </row>
    <row r="97" spans="1:12" s="17" customFormat="1" x14ac:dyDescent="0.2">
      <c r="A97" s="86"/>
      <c r="B97" s="86"/>
      <c r="C97" s="86"/>
      <c r="D97" s="86"/>
      <c r="E97" s="86"/>
      <c r="F97" s="86"/>
      <c r="G97" s="10"/>
      <c r="K97" s="16"/>
      <c r="L97" s="9"/>
    </row>
    <row r="98" spans="1:12" s="17" customFormat="1" x14ac:dyDescent="0.2">
      <c r="A98" s="86"/>
      <c r="B98" s="86"/>
      <c r="C98" s="86"/>
      <c r="D98" s="86"/>
      <c r="E98" s="86"/>
      <c r="F98" s="86"/>
      <c r="G98" s="10"/>
      <c r="K98" s="16"/>
      <c r="L98" s="9"/>
    </row>
    <row r="99" spans="1:12" s="17" customFormat="1" x14ac:dyDescent="0.2">
      <c r="A99" s="86"/>
      <c r="B99" s="86"/>
      <c r="C99" s="86"/>
      <c r="D99" s="86"/>
      <c r="E99" s="86"/>
      <c r="F99" s="86"/>
      <c r="G99" s="10"/>
      <c r="K99" s="16"/>
      <c r="L99" s="9"/>
    </row>
    <row r="100" spans="1:12" s="17" customFormat="1" x14ac:dyDescent="0.2">
      <c r="A100" s="86"/>
      <c r="B100" s="86"/>
      <c r="C100" s="86"/>
      <c r="D100" s="86"/>
      <c r="E100" s="86"/>
      <c r="F100" s="86"/>
      <c r="G100" s="10"/>
      <c r="K100" s="16"/>
      <c r="L100" s="9"/>
    </row>
    <row r="101" spans="1:12" s="17" customFormat="1" x14ac:dyDescent="0.2">
      <c r="A101" s="86"/>
      <c r="B101" s="86"/>
      <c r="C101" s="86"/>
      <c r="D101" s="86"/>
      <c r="E101" s="86"/>
      <c r="F101" s="86"/>
      <c r="G101" s="10"/>
      <c r="K101" s="16"/>
      <c r="L101" s="9"/>
    </row>
    <row r="102" spans="1:12" s="17" customFormat="1" x14ac:dyDescent="0.2">
      <c r="A102" s="86"/>
      <c r="B102" s="86"/>
      <c r="C102" s="86"/>
      <c r="D102" s="86"/>
      <c r="E102" s="86"/>
      <c r="F102" s="86"/>
      <c r="G102" s="10"/>
      <c r="K102" s="16"/>
      <c r="L102" s="9"/>
    </row>
    <row r="103" spans="1:12" s="17" customFormat="1" x14ac:dyDescent="0.2">
      <c r="A103" s="86"/>
      <c r="B103" s="86"/>
      <c r="C103" s="86"/>
      <c r="D103" s="86"/>
      <c r="E103" s="86"/>
      <c r="F103" s="86"/>
      <c r="G103" s="10"/>
      <c r="K103" s="16"/>
      <c r="L103" s="9"/>
    </row>
    <row r="104" spans="1:12" s="17" customFormat="1" x14ac:dyDescent="0.2">
      <c r="A104" s="86"/>
      <c r="B104" s="86"/>
      <c r="C104" s="86"/>
      <c r="D104" s="86"/>
      <c r="E104" s="86"/>
      <c r="F104" s="86"/>
      <c r="G104" s="10"/>
      <c r="K104" s="16"/>
      <c r="L104" s="9"/>
    </row>
    <row r="105" spans="1:12" s="17" customFormat="1" x14ac:dyDescent="0.2">
      <c r="A105" s="86"/>
      <c r="B105" s="86"/>
      <c r="C105" s="86"/>
      <c r="D105" s="86"/>
      <c r="E105" s="86"/>
      <c r="F105" s="86"/>
      <c r="G105" s="10"/>
      <c r="K105" s="16"/>
      <c r="L105" s="9"/>
    </row>
    <row r="106" spans="1:12" s="17" customFormat="1" x14ac:dyDescent="0.2">
      <c r="A106" s="16"/>
      <c r="B106" s="16"/>
      <c r="C106" s="16"/>
      <c r="D106" s="16"/>
      <c r="E106" s="16"/>
      <c r="F106" s="16"/>
      <c r="G106" s="10"/>
      <c r="K106" s="16"/>
      <c r="L106" s="9"/>
    </row>
    <row r="107" spans="1:12" s="17" customFormat="1" x14ac:dyDescent="0.2">
      <c r="A107" s="16"/>
      <c r="B107" s="16"/>
      <c r="C107" s="16"/>
      <c r="D107" s="16"/>
      <c r="E107" s="16"/>
      <c r="F107" s="16"/>
      <c r="G107" s="10"/>
      <c r="K107" s="16"/>
      <c r="L107" s="9"/>
    </row>
    <row r="108" spans="1:12" s="17" customFormat="1" x14ac:dyDescent="0.2">
      <c r="A108" s="16"/>
      <c r="B108" s="16"/>
      <c r="C108" s="16"/>
      <c r="D108" s="16"/>
      <c r="E108" s="16"/>
      <c r="F108" s="16"/>
      <c r="G108" s="10"/>
      <c r="K108" s="16"/>
      <c r="L108" s="9"/>
    </row>
    <row r="109" spans="1:12" s="17" customFormat="1" x14ac:dyDescent="0.2">
      <c r="A109" s="16"/>
      <c r="B109" s="16"/>
      <c r="C109" s="16"/>
      <c r="D109" s="16"/>
      <c r="E109" s="16"/>
      <c r="F109" s="16"/>
      <c r="G109" s="10"/>
      <c r="K109" s="16"/>
      <c r="L109" s="9"/>
    </row>
    <row r="110" spans="1:12" s="17" customFormat="1" x14ac:dyDescent="0.2">
      <c r="A110" s="16"/>
      <c r="B110" s="16"/>
      <c r="C110" s="16"/>
      <c r="D110" s="16"/>
      <c r="E110" s="16"/>
      <c r="F110" s="16"/>
      <c r="G110" s="10"/>
      <c r="K110" s="16"/>
      <c r="L110" s="9"/>
    </row>
    <row r="111" spans="1:12" s="17" customFormat="1" x14ac:dyDescent="0.2">
      <c r="A111" s="16"/>
      <c r="B111" s="16"/>
      <c r="C111" s="16"/>
      <c r="D111" s="16"/>
      <c r="E111" s="16"/>
      <c r="F111" s="16"/>
      <c r="G111" s="10"/>
      <c r="K111" s="16"/>
      <c r="L111" s="9"/>
    </row>
    <row r="112" spans="1:12" s="17" customFormat="1" x14ac:dyDescent="0.2">
      <c r="A112" s="16"/>
      <c r="B112" s="16"/>
      <c r="C112" s="16"/>
      <c r="D112" s="16"/>
      <c r="E112" s="16"/>
      <c r="F112" s="16"/>
      <c r="G112" s="10"/>
      <c r="K112" s="16"/>
      <c r="L112" s="9"/>
    </row>
    <row r="113" spans="1:12" s="17" customFormat="1" x14ac:dyDescent="0.2">
      <c r="A113" s="16"/>
      <c r="B113" s="16"/>
      <c r="C113" s="16"/>
      <c r="D113" s="16"/>
      <c r="E113" s="16"/>
      <c r="F113" s="16"/>
      <c r="G113" s="10"/>
      <c r="K113" s="16"/>
      <c r="L113" s="9"/>
    </row>
    <row r="114" spans="1:12" s="17" customFormat="1" x14ac:dyDescent="0.2">
      <c r="A114" s="16"/>
      <c r="B114" s="16"/>
      <c r="C114" s="16"/>
      <c r="D114" s="16"/>
      <c r="E114" s="16"/>
      <c r="F114" s="16"/>
      <c r="G114" s="10"/>
      <c r="K114" s="16"/>
      <c r="L114" s="9"/>
    </row>
    <row r="115" spans="1:12" s="17" customFormat="1" x14ac:dyDescent="0.2">
      <c r="A115" s="16"/>
      <c r="B115" s="16"/>
      <c r="C115" s="16"/>
      <c r="D115" s="16"/>
      <c r="E115" s="16"/>
      <c r="F115" s="16"/>
      <c r="G115" s="10"/>
      <c r="K115" s="16"/>
      <c r="L115" s="9"/>
    </row>
    <row r="116" spans="1:12" s="17" customFormat="1" x14ac:dyDescent="0.2">
      <c r="A116" s="16"/>
      <c r="B116" s="16"/>
      <c r="C116" s="16"/>
      <c r="D116" s="16"/>
      <c r="E116" s="16"/>
      <c r="F116" s="16"/>
      <c r="G116" s="10"/>
      <c r="K116" s="16"/>
      <c r="L116" s="9"/>
    </row>
    <row r="117" spans="1:12" s="17" customFormat="1" x14ac:dyDescent="0.2">
      <c r="A117" s="16"/>
      <c r="B117" s="16"/>
      <c r="C117" s="16"/>
      <c r="D117" s="16"/>
      <c r="E117" s="16"/>
      <c r="F117" s="16"/>
      <c r="G117" s="10"/>
      <c r="K117" s="16"/>
      <c r="L117" s="9"/>
    </row>
    <row r="118" spans="1:12" s="17" customFormat="1" x14ac:dyDescent="0.2">
      <c r="A118" s="16"/>
      <c r="B118" s="16"/>
      <c r="C118" s="16"/>
      <c r="D118" s="16"/>
      <c r="E118" s="16"/>
      <c r="F118" s="16"/>
      <c r="G118" s="10"/>
      <c r="K118" s="16"/>
      <c r="L118" s="9"/>
    </row>
    <row r="119" spans="1:12" s="17" customFormat="1" x14ac:dyDescent="0.2">
      <c r="A119" s="16"/>
      <c r="B119" s="16"/>
      <c r="C119" s="16"/>
      <c r="D119" s="16"/>
      <c r="E119" s="16"/>
      <c r="F119" s="16"/>
      <c r="G119" s="10"/>
      <c r="K119" s="16"/>
      <c r="L119" s="9"/>
    </row>
    <row r="120" spans="1:12" s="17" customFormat="1" x14ac:dyDescent="0.2">
      <c r="A120" s="16"/>
      <c r="B120" s="16"/>
      <c r="C120" s="16"/>
      <c r="D120" s="16"/>
      <c r="E120" s="16"/>
      <c r="F120" s="16"/>
      <c r="G120" s="10"/>
      <c r="K120" s="16"/>
      <c r="L120" s="9"/>
    </row>
    <row r="121" spans="1:12" s="17" customFormat="1" x14ac:dyDescent="0.2">
      <c r="A121" s="16"/>
      <c r="B121" s="16"/>
      <c r="C121" s="16"/>
      <c r="D121" s="16"/>
      <c r="E121" s="16"/>
      <c r="F121" s="16"/>
      <c r="G121" s="10"/>
      <c r="K121" s="16"/>
      <c r="L121" s="9"/>
    </row>
    <row r="122" spans="1:12" s="17" customFormat="1" x14ac:dyDescent="0.2">
      <c r="A122" s="16"/>
      <c r="B122" s="16"/>
      <c r="C122" s="16"/>
      <c r="D122" s="16"/>
      <c r="E122" s="16"/>
      <c r="F122" s="16"/>
      <c r="G122" s="10"/>
      <c r="K122" s="16"/>
      <c r="L122" s="9"/>
    </row>
    <row r="123" spans="1:12" s="17" customFormat="1" x14ac:dyDescent="0.2">
      <c r="A123" s="16"/>
      <c r="B123" s="16"/>
      <c r="C123" s="16"/>
      <c r="D123" s="16"/>
      <c r="E123" s="16"/>
      <c r="F123" s="16"/>
      <c r="G123" s="10"/>
      <c r="K123" s="16"/>
      <c r="L123" s="9"/>
    </row>
    <row r="124" spans="1:12" s="17" customFormat="1" x14ac:dyDescent="0.2">
      <c r="A124" s="16"/>
      <c r="B124" s="16"/>
      <c r="C124" s="16"/>
      <c r="D124" s="16"/>
      <c r="E124" s="16"/>
      <c r="F124" s="16"/>
      <c r="G124" s="10"/>
      <c r="K124" s="16"/>
      <c r="L124" s="9"/>
    </row>
    <row r="125" spans="1:12" s="17" customFormat="1" x14ac:dyDescent="0.2">
      <c r="A125" s="16"/>
      <c r="B125" s="16"/>
      <c r="C125" s="16"/>
      <c r="D125" s="16"/>
      <c r="E125" s="16"/>
      <c r="F125" s="16"/>
      <c r="G125" s="10"/>
      <c r="K125" s="16"/>
      <c r="L125" s="9"/>
    </row>
    <row r="126" spans="1:12" s="17" customFormat="1" x14ac:dyDescent="0.2">
      <c r="A126" s="16"/>
      <c r="B126" s="16"/>
      <c r="C126" s="16"/>
      <c r="D126" s="16"/>
      <c r="E126" s="16"/>
      <c r="F126" s="16"/>
      <c r="G126" s="10"/>
      <c r="K126" s="16"/>
      <c r="L126" s="9"/>
    </row>
    <row r="127" spans="1:12" s="17" customFormat="1" x14ac:dyDescent="0.2">
      <c r="A127" s="16"/>
      <c r="B127" s="16"/>
      <c r="C127" s="16"/>
      <c r="D127" s="16"/>
      <c r="E127" s="16"/>
      <c r="F127" s="16"/>
      <c r="G127" s="10"/>
      <c r="K127" s="16"/>
      <c r="L127" s="9"/>
    </row>
    <row r="128" spans="1:12" s="17" customFormat="1" x14ac:dyDescent="0.2">
      <c r="A128" s="16"/>
      <c r="B128" s="16"/>
      <c r="C128" s="16"/>
      <c r="D128" s="16"/>
      <c r="E128" s="16"/>
      <c r="F128" s="16"/>
      <c r="G128" s="10"/>
      <c r="K128" s="16"/>
      <c r="L128" s="9"/>
    </row>
    <row r="129" spans="1:12" s="17" customFormat="1" x14ac:dyDescent="0.2">
      <c r="A129" s="16"/>
      <c r="B129" s="16"/>
      <c r="C129" s="16"/>
      <c r="D129" s="16"/>
      <c r="E129" s="16"/>
      <c r="F129" s="16"/>
      <c r="G129" s="10"/>
      <c r="K129" s="16"/>
      <c r="L129" s="9"/>
    </row>
    <row r="130" spans="1:12" s="17" customFormat="1" x14ac:dyDescent="0.2">
      <c r="A130" s="16"/>
      <c r="B130" s="16"/>
      <c r="C130" s="16"/>
      <c r="D130" s="16"/>
      <c r="E130" s="16"/>
      <c r="F130" s="16"/>
      <c r="G130" s="10"/>
      <c r="K130" s="16"/>
      <c r="L130" s="9"/>
    </row>
    <row r="131" spans="1:12" s="17" customFormat="1" x14ac:dyDescent="0.2">
      <c r="A131" s="16"/>
      <c r="B131" s="16"/>
      <c r="C131" s="16"/>
      <c r="D131" s="16"/>
      <c r="E131" s="16"/>
      <c r="F131" s="16"/>
      <c r="G131" s="10"/>
      <c r="K131" s="16"/>
      <c r="L131" s="9"/>
    </row>
    <row r="132" spans="1:12" s="17" customFormat="1" x14ac:dyDescent="0.2">
      <c r="A132" s="16"/>
      <c r="B132" s="16"/>
      <c r="C132" s="16"/>
      <c r="D132" s="16"/>
      <c r="E132" s="16"/>
      <c r="F132" s="16"/>
      <c r="G132" s="10"/>
      <c r="K132" s="16"/>
      <c r="L132" s="9"/>
    </row>
  </sheetData>
  <dataConsolidate/>
  <mergeCells count="18">
    <mergeCell ref="A2:F2"/>
    <mergeCell ref="A3:F3"/>
    <mergeCell ref="A4:F4"/>
    <mergeCell ref="D22:F22"/>
    <mergeCell ref="A18:C18"/>
    <mergeCell ref="F8:F17"/>
    <mergeCell ref="A6:F6"/>
    <mergeCell ref="A21:C21"/>
    <mergeCell ref="A13:C13"/>
    <mergeCell ref="A14:C14"/>
    <mergeCell ref="A15:C15"/>
    <mergeCell ref="A16:C16"/>
    <mergeCell ref="A17:C17"/>
    <mergeCell ref="A8:C8"/>
    <mergeCell ref="A9:C9"/>
    <mergeCell ref="A10:C10"/>
    <mergeCell ref="A11:C11"/>
    <mergeCell ref="A12:C12"/>
  </mergeCells>
  <pageMargins left="0" right="0" top="0" bottom="0" header="0.11811023622047245"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zoomScaleNormal="100" workbookViewId="0">
      <selection activeCell="A10" sqref="A10:F10"/>
    </sheetView>
  </sheetViews>
  <sheetFormatPr baseColWidth="10" defaultRowHeight="14.25" x14ac:dyDescent="0.2"/>
  <cols>
    <col min="1" max="1" width="21.7109375" style="77" customWidth="1"/>
    <col min="2" max="2" width="20.28515625" style="77" customWidth="1"/>
    <col min="3" max="5" width="13.7109375" style="77" customWidth="1"/>
    <col min="6" max="6" width="19.7109375" style="77" customWidth="1"/>
    <col min="7" max="7" width="107.7109375" style="52" customWidth="1"/>
    <col min="8" max="16" width="20" style="52" customWidth="1"/>
    <col min="17" max="18" width="14.28515625" style="92" customWidth="1"/>
    <col min="19" max="19" width="122" style="92" bestFit="1" customWidth="1"/>
    <col min="20" max="21" width="11.42578125" style="92"/>
    <col min="22" max="16384" width="11.42578125" style="77"/>
  </cols>
  <sheetData>
    <row r="1" spans="1:18" ht="24" customHeight="1" x14ac:dyDescent="0.2">
      <c r="A1" s="87"/>
      <c r="B1" s="87"/>
      <c r="C1" s="88"/>
      <c r="D1" s="88"/>
      <c r="E1" s="89"/>
      <c r="F1" s="90"/>
      <c r="G1" s="406"/>
      <c r="H1" s="91"/>
      <c r="I1" s="91"/>
      <c r="J1" s="91"/>
      <c r="K1" s="91"/>
      <c r="L1" s="91"/>
      <c r="M1" s="91"/>
      <c r="N1" s="91"/>
    </row>
    <row r="2" spans="1:18" ht="18" customHeight="1" x14ac:dyDescent="0.2">
      <c r="A2" s="93"/>
      <c r="B2" s="93"/>
      <c r="C2" s="93"/>
      <c r="D2" s="93"/>
      <c r="E2" s="93"/>
      <c r="F2" s="93"/>
      <c r="G2" s="406"/>
      <c r="H2" s="91"/>
      <c r="I2" s="91"/>
      <c r="J2" s="91"/>
      <c r="K2" s="91"/>
      <c r="L2" s="91"/>
      <c r="M2" s="91"/>
      <c r="N2" s="91"/>
    </row>
    <row r="3" spans="1:18" ht="15" customHeight="1" x14ac:dyDescent="0.2">
      <c r="A3" s="95"/>
      <c r="B3" s="94"/>
      <c r="C3" s="94"/>
      <c r="D3" s="94"/>
      <c r="E3" s="94"/>
      <c r="F3" s="94"/>
      <c r="G3" s="406"/>
      <c r="H3" s="91"/>
      <c r="I3" s="91"/>
      <c r="J3" s="91"/>
      <c r="K3" s="91"/>
      <c r="L3" s="91"/>
      <c r="M3" s="91"/>
      <c r="N3" s="91"/>
    </row>
    <row r="4" spans="1:18" ht="15" customHeight="1" x14ac:dyDescent="0.2">
      <c r="A4" s="95"/>
      <c r="B4" s="95"/>
      <c r="C4" s="94"/>
      <c r="D4" s="94"/>
      <c r="E4" s="94"/>
      <c r="F4" s="94"/>
      <c r="G4" s="406"/>
      <c r="H4" s="91"/>
      <c r="I4" s="91"/>
      <c r="J4" s="91"/>
      <c r="K4" s="91"/>
      <c r="L4" s="91"/>
      <c r="M4" s="91"/>
      <c r="N4" s="91"/>
    </row>
    <row r="5" spans="1:18" ht="15" customHeight="1" x14ac:dyDescent="0.2">
      <c r="A5" s="95"/>
      <c r="B5" s="96"/>
      <c r="C5" s="97"/>
      <c r="D5" s="98"/>
      <c r="E5" s="98"/>
      <c r="F5" s="98"/>
      <c r="G5" s="406"/>
      <c r="H5" s="91"/>
      <c r="I5" s="91"/>
      <c r="J5" s="91"/>
      <c r="K5" s="91"/>
      <c r="L5" s="91"/>
      <c r="M5" s="91"/>
      <c r="N5" s="91"/>
    </row>
    <row r="6" spans="1:18" ht="15" customHeight="1" x14ac:dyDescent="0.2">
      <c r="A6" s="99"/>
      <c r="B6" s="99"/>
      <c r="C6" s="94"/>
      <c r="D6" s="94"/>
      <c r="E6" s="94"/>
      <c r="F6" s="94"/>
      <c r="G6" s="406"/>
    </row>
    <row r="7" spans="1:18" ht="15" customHeight="1" x14ac:dyDescent="0.2">
      <c r="A7" s="95"/>
      <c r="B7" s="94"/>
      <c r="C7" s="97"/>
      <c r="D7" s="100"/>
      <c r="E7" s="100"/>
      <c r="F7" s="100"/>
      <c r="G7" s="406"/>
      <c r="R7" s="77"/>
    </row>
    <row r="8" spans="1:18" ht="24" customHeight="1" x14ac:dyDescent="0.2">
      <c r="A8" s="87"/>
      <c r="B8" s="88"/>
      <c r="C8" s="88"/>
      <c r="D8" s="88"/>
      <c r="E8" s="89"/>
      <c r="F8" s="101"/>
      <c r="G8" s="406"/>
      <c r="H8" s="101"/>
      <c r="I8" s="101"/>
      <c r="J8" s="101"/>
      <c r="K8" s="101"/>
      <c r="L8" s="101"/>
      <c r="M8" s="101"/>
      <c r="N8" s="101"/>
      <c r="O8" s="101"/>
      <c r="P8" s="101"/>
    </row>
    <row r="9" spans="1:18" ht="15" customHeight="1" x14ac:dyDescent="0.2">
      <c r="A9" s="95"/>
      <c r="B9" s="102"/>
      <c r="C9" s="102"/>
      <c r="D9" s="102"/>
      <c r="E9" s="102"/>
      <c r="F9" s="102"/>
      <c r="G9" s="64"/>
      <c r="H9" s="103"/>
      <c r="I9" s="103"/>
      <c r="J9" s="103"/>
      <c r="K9" s="103"/>
      <c r="L9" s="103"/>
      <c r="M9" s="103"/>
      <c r="N9" s="103"/>
      <c r="O9" s="103"/>
      <c r="P9" s="103"/>
    </row>
    <row r="10" spans="1:18" ht="36" customHeight="1" x14ac:dyDescent="0.2">
      <c r="A10" s="431" t="s">
        <v>577</v>
      </c>
      <c r="B10" s="431"/>
      <c r="C10" s="431"/>
      <c r="D10" s="431"/>
      <c r="E10" s="431"/>
      <c r="F10" s="431"/>
      <c r="G10" s="64"/>
      <c r="H10" s="103"/>
      <c r="I10" s="103"/>
      <c r="J10" s="103"/>
      <c r="K10" s="103"/>
      <c r="L10" s="103"/>
      <c r="M10" s="103"/>
      <c r="N10" s="103"/>
      <c r="O10" s="103"/>
      <c r="P10" s="103"/>
    </row>
    <row r="11" spans="1:18" ht="18" customHeight="1" x14ac:dyDescent="0.2">
      <c r="A11" s="104" t="s">
        <v>579</v>
      </c>
      <c r="B11" s="430" t="str">
        <f>IF(DAPEC!B10="","",DAPEC!B10)</f>
        <v/>
      </c>
      <c r="C11" s="430"/>
      <c r="D11" s="430"/>
      <c r="E11" s="430"/>
      <c r="F11" s="430"/>
      <c r="G11" s="64"/>
      <c r="H11" s="105"/>
      <c r="I11" s="106"/>
      <c r="J11" s="106"/>
      <c r="K11" s="106"/>
      <c r="L11" s="106"/>
      <c r="M11" s="106"/>
      <c r="N11" s="106"/>
      <c r="O11" s="106"/>
      <c r="P11" s="106"/>
    </row>
    <row r="12" spans="1:18" ht="18" x14ac:dyDescent="0.2">
      <c r="A12" s="104" t="s">
        <v>575</v>
      </c>
      <c r="B12" s="420"/>
      <c r="C12" s="420"/>
      <c r="D12" s="420"/>
      <c r="E12" s="420"/>
      <c r="F12" s="420"/>
      <c r="G12" s="65"/>
      <c r="H12" s="65"/>
      <c r="I12" s="65"/>
      <c r="J12" s="65"/>
      <c r="K12" s="65"/>
      <c r="L12" s="65"/>
      <c r="M12" s="65"/>
      <c r="N12" s="65"/>
      <c r="O12" s="65"/>
      <c r="P12" s="65"/>
    </row>
    <row r="13" spans="1:18" ht="18" x14ac:dyDescent="0.2">
      <c r="A13" s="104" t="s">
        <v>156</v>
      </c>
      <c r="B13" s="420"/>
      <c r="C13" s="420"/>
      <c r="D13" s="420"/>
      <c r="E13" s="420"/>
      <c r="F13" s="420"/>
      <c r="G13" s="65"/>
      <c r="H13" s="65"/>
      <c r="I13" s="65"/>
      <c r="J13" s="65"/>
      <c r="K13" s="65"/>
      <c r="L13" s="65"/>
      <c r="M13" s="65"/>
      <c r="N13" s="65"/>
      <c r="O13" s="65"/>
      <c r="P13" s="65"/>
    </row>
    <row r="14" spans="1:18" ht="18" x14ac:dyDescent="0.2">
      <c r="A14" s="104" t="s">
        <v>155</v>
      </c>
      <c r="B14" s="430" t="str">
        <f>IF(DAPEC!B16=Feuil1!D1,"",DAPEC!B16)</f>
        <v/>
      </c>
      <c r="C14" s="430"/>
      <c r="D14" s="430"/>
      <c r="E14" s="430"/>
      <c r="F14" s="430"/>
      <c r="G14" s="66"/>
      <c r="H14" s="66"/>
      <c r="I14" s="66"/>
      <c r="J14" s="66"/>
      <c r="K14" s="66"/>
      <c r="L14" s="66"/>
      <c r="M14" s="66"/>
      <c r="N14" s="66"/>
      <c r="O14" s="66"/>
      <c r="P14" s="66"/>
    </row>
    <row r="15" spans="1:18" ht="18" x14ac:dyDescent="0.2">
      <c r="A15" s="432" t="s">
        <v>576</v>
      </c>
      <c r="B15" s="432"/>
      <c r="C15" s="432"/>
      <c r="D15" s="433"/>
      <c r="E15" s="433"/>
      <c r="F15" s="433"/>
      <c r="G15" s="67"/>
      <c r="H15" s="67"/>
      <c r="I15" s="67"/>
      <c r="J15" s="67"/>
      <c r="K15" s="67"/>
      <c r="L15" s="67"/>
      <c r="M15" s="67"/>
      <c r="N15" s="67"/>
      <c r="O15" s="67"/>
      <c r="P15" s="67"/>
    </row>
    <row r="16" spans="1:18" ht="18" x14ac:dyDescent="0.2">
      <c r="A16" s="432" t="s">
        <v>400</v>
      </c>
      <c r="B16" s="432"/>
      <c r="C16" s="432"/>
      <c r="D16" s="434" t="str">
        <f>IF(DAPEC!C14="","",DAPEC!C14)</f>
        <v/>
      </c>
      <c r="E16" s="434"/>
      <c r="F16" s="434"/>
      <c r="G16" s="67"/>
      <c r="H16" s="67"/>
      <c r="I16" s="67"/>
      <c r="J16" s="67"/>
      <c r="K16" s="67"/>
      <c r="L16" s="67"/>
      <c r="M16" s="67"/>
      <c r="N16" s="67"/>
      <c r="O16" s="67"/>
      <c r="P16" s="67"/>
    </row>
    <row r="17" spans="1:16" ht="18" customHeight="1" x14ac:dyDescent="0.2">
      <c r="A17" s="104" t="s">
        <v>578</v>
      </c>
      <c r="B17" s="107"/>
      <c r="C17" s="107"/>
      <c r="D17" s="107"/>
      <c r="E17" s="108"/>
      <c r="F17" s="109">
        <f>SUM(D18:E19)</f>
        <v>0</v>
      </c>
      <c r="G17" s="69"/>
      <c r="H17" s="69"/>
      <c r="I17" s="69"/>
      <c r="J17" s="69"/>
      <c r="K17" s="69"/>
      <c r="L17" s="69"/>
      <c r="M17" s="69"/>
      <c r="N17" s="69"/>
      <c r="O17" s="69"/>
      <c r="P17" s="69"/>
    </row>
    <row r="18" spans="1:16" ht="18" customHeight="1" x14ac:dyDescent="0.2">
      <c r="A18" s="435" t="s">
        <v>597</v>
      </c>
      <c r="B18" s="435"/>
      <c r="C18" s="108"/>
      <c r="D18" s="436">
        <v>0</v>
      </c>
      <c r="E18" s="436"/>
      <c r="F18" s="107"/>
      <c r="G18" s="69"/>
      <c r="H18" s="69"/>
      <c r="I18" s="69"/>
      <c r="J18" s="69"/>
      <c r="K18" s="69"/>
      <c r="L18" s="69"/>
      <c r="M18" s="69"/>
      <c r="N18" s="69"/>
      <c r="O18" s="69"/>
      <c r="P18" s="69"/>
    </row>
    <row r="19" spans="1:16" ht="18" customHeight="1" x14ac:dyDescent="0.2">
      <c r="A19" s="435" t="s">
        <v>598</v>
      </c>
      <c r="B19" s="435"/>
      <c r="C19" s="110"/>
      <c r="D19" s="429">
        <v>0</v>
      </c>
      <c r="E19" s="429"/>
      <c r="F19" s="107"/>
      <c r="G19" s="70"/>
      <c r="H19" s="70"/>
      <c r="I19" s="70"/>
      <c r="J19" s="70"/>
      <c r="K19" s="70"/>
      <c r="L19" s="70"/>
      <c r="M19" s="70"/>
      <c r="N19" s="70"/>
      <c r="O19" s="70"/>
      <c r="P19" s="70"/>
    </row>
    <row r="20" spans="1:16" ht="18" customHeight="1" x14ac:dyDescent="0.2">
      <c r="A20" s="111" t="s">
        <v>580</v>
      </c>
      <c r="B20" s="112"/>
      <c r="C20" s="78"/>
      <c r="D20" s="429">
        <v>0</v>
      </c>
      <c r="E20" s="429"/>
      <c r="F20" s="78"/>
      <c r="G20" s="71"/>
      <c r="H20" s="71"/>
      <c r="I20" s="71"/>
      <c r="J20" s="71"/>
      <c r="K20" s="71"/>
      <c r="L20" s="71"/>
      <c r="M20" s="71"/>
      <c r="N20" s="71"/>
      <c r="O20" s="71"/>
      <c r="P20" s="71"/>
    </row>
    <row r="21" spans="1:16" ht="36" customHeight="1" x14ac:dyDescent="0.2">
      <c r="A21" s="431" t="s">
        <v>581</v>
      </c>
      <c r="B21" s="431"/>
      <c r="C21" s="431"/>
      <c r="D21" s="431"/>
      <c r="E21" s="431"/>
      <c r="F21" s="431"/>
      <c r="G21" s="91"/>
      <c r="H21" s="113"/>
      <c r="I21" s="113"/>
      <c r="J21" s="113"/>
      <c r="K21" s="113"/>
      <c r="L21" s="113"/>
      <c r="M21" s="113"/>
      <c r="N21" s="113"/>
      <c r="O21" s="113"/>
      <c r="P21" s="113"/>
    </row>
    <row r="22" spans="1:16" ht="18" customHeight="1" x14ac:dyDescent="0.2">
      <c r="A22" s="232" t="s">
        <v>582</v>
      </c>
      <c r="B22" s="102"/>
      <c r="C22" s="102"/>
      <c r="D22" s="102"/>
      <c r="E22" s="102"/>
      <c r="F22" s="102"/>
      <c r="G22" s="91"/>
      <c r="H22" s="114"/>
      <c r="I22" s="114"/>
      <c r="J22" s="114"/>
      <c r="K22" s="114"/>
      <c r="L22" s="114"/>
      <c r="M22" s="114"/>
      <c r="N22" s="114"/>
      <c r="O22" s="114"/>
      <c r="P22" s="114"/>
    </row>
    <row r="23" spans="1:16" s="92" customFormat="1" ht="36" customHeight="1" x14ac:dyDescent="0.2">
      <c r="A23" s="437" t="str">
        <f>IF(DAPEC!A21=Feuil1!E1,"",DAPEC!A21)</f>
        <v/>
      </c>
      <c r="B23" s="437"/>
      <c r="C23" s="437"/>
      <c r="D23" s="437"/>
      <c r="E23" s="437"/>
      <c r="F23" s="437"/>
      <c r="G23" s="25"/>
      <c r="H23" s="25"/>
      <c r="I23" s="25"/>
      <c r="J23" s="25"/>
      <c r="K23" s="25"/>
      <c r="L23" s="25"/>
      <c r="M23" s="25"/>
      <c r="N23" s="25"/>
      <c r="O23" s="25"/>
      <c r="P23" s="25"/>
    </row>
    <row r="24" spans="1:16" s="92" customFormat="1" ht="15" customHeight="1" x14ac:dyDescent="0.2">
      <c r="G24" s="25"/>
      <c r="H24" s="25"/>
      <c r="I24" s="25"/>
      <c r="J24" s="25"/>
      <c r="K24" s="25"/>
      <c r="L24" s="25"/>
      <c r="M24" s="25"/>
      <c r="N24" s="25"/>
      <c r="O24" s="25"/>
      <c r="P24" s="25"/>
    </row>
    <row r="25" spans="1:16" s="92" customFormat="1" ht="15" customHeight="1" x14ac:dyDescent="0.2">
      <c r="A25" s="225" t="s">
        <v>165</v>
      </c>
      <c r="B25" s="219"/>
      <c r="C25" s="226" t="s">
        <v>28</v>
      </c>
      <c r="D25" s="226" t="s">
        <v>265</v>
      </c>
      <c r="E25" s="226" t="s">
        <v>27</v>
      </c>
      <c r="F25" s="227" t="s">
        <v>26</v>
      </c>
      <c r="G25" s="25"/>
      <c r="H25" s="25"/>
      <c r="I25" s="25"/>
      <c r="J25" s="25"/>
      <c r="K25" s="25"/>
      <c r="L25" s="25"/>
      <c r="M25" s="25"/>
      <c r="N25" s="25"/>
      <c r="O25" s="25"/>
      <c r="P25" s="25"/>
    </row>
    <row r="26" spans="1:16" s="92" customFormat="1" ht="15" customHeight="1" x14ac:dyDescent="0.2">
      <c r="A26" s="228" t="s">
        <v>32</v>
      </c>
      <c r="B26" s="229"/>
      <c r="C26" s="353">
        <f>SUM(DAPEC!C29)</f>
        <v>0</v>
      </c>
      <c r="D26" s="354">
        <f>SUM(DAPEC!D29)</f>
        <v>0</v>
      </c>
      <c r="E26" s="353">
        <f>SUM(DAPEC!E29)</f>
        <v>0</v>
      </c>
      <c r="F26" s="355">
        <f>SUM(C26:E26)</f>
        <v>0</v>
      </c>
      <c r="G26" s="25"/>
      <c r="H26" s="25"/>
      <c r="I26" s="25"/>
      <c r="J26" s="25"/>
      <c r="K26" s="25"/>
      <c r="L26" s="25"/>
      <c r="M26" s="25"/>
      <c r="N26" s="25"/>
      <c r="O26" s="25"/>
      <c r="P26" s="25"/>
    </row>
    <row r="27" spans="1:16" s="92" customFormat="1" ht="15" customHeight="1" x14ac:dyDescent="0.2">
      <c r="G27" s="25"/>
      <c r="H27" s="25"/>
      <c r="I27" s="25"/>
      <c r="J27" s="25"/>
      <c r="K27" s="25"/>
      <c r="L27" s="25"/>
      <c r="M27" s="25"/>
      <c r="N27" s="25"/>
      <c r="O27" s="25"/>
      <c r="P27" s="25"/>
    </row>
    <row r="28" spans="1:16" s="92" customFormat="1" ht="15" customHeight="1" x14ac:dyDescent="0.2">
      <c r="G28" s="25"/>
      <c r="H28" s="25"/>
      <c r="I28" s="25"/>
      <c r="J28" s="25"/>
      <c r="K28" s="25"/>
      <c r="L28" s="25"/>
      <c r="M28" s="25"/>
      <c r="N28" s="25"/>
      <c r="O28" s="25"/>
      <c r="P28" s="25"/>
    </row>
    <row r="29" spans="1:16" s="92" customFormat="1" ht="15" customHeight="1" x14ac:dyDescent="0.2">
      <c r="D29" s="438" t="str">
        <f>IF(B11="","",B11)</f>
        <v/>
      </c>
      <c r="E29" s="438"/>
      <c r="F29" s="438"/>
      <c r="G29" s="25"/>
      <c r="H29" s="25"/>
      <c r="I29" s="25"/>
      <c r="J29" s="25"/>
      <c r="K29" s="25"/>
      <c r="L29" s="25"/>
      <c r="M29" s="25"/>
      <c r="N29" s="25"/>
      <c r="O29" s="25"/>
      <c r="P29" s="25"/>
    </row>
    <row r="30" spans="1:16" s="92" customFormat="1" ht="15" customHeight="1" x14ac:dyDescent="0.2">
      <c r="G30" s="25"/>
      <c r="H30" s="25"/>
      <c r="I30" s="25"/>
      <c r="J30" s="25"/>
      <c r="K30" s="25"/>
      <c r="L30" s="25"/>
      <c r="M30" s="25"/>
      <c r="N30" s="25"/>
      <c r="O30" s="25"/>
      <c r="P30" s="25"/>
    </row>
    <row r="31" spans="1:16" s="92" customFormat="1" ht="15" customHeight="1" x14ac:dyDescent="0.2">
      <c r="G31" s="25"/>
      <c r="H31" s="25"/>
      <c r="I31" s="25"/>
      <c r="J31" s="25"/>
      <c r="K31" s="25"/>
      <c r="L31" s="25"/>
      <c r="M31" s="25"/>
      <c r="N31" s="25"/>
      <c r="O31" s="25"/>
      <c r="P31" s="25"/>
    </row>
    <row r="32" spans="1:16" s="92" customFormat="1" ht="15" customHeight="1" x14ac:dyDescent="0.2">
      <c r="G32" s="25"/>
      <c r="H32" s="25"/>
      <c r="I32" s="25"/>
      <c r="J32" s="25"/>
      <c r="K32" s="25"/>
      <c r="L32" s="25"/>
      <c r="M32" s="25"/>
      <c r="N32" s="25"/>
      <c r="O32" s="25"/>
      <c r="P32" s="25"/>
    </row>
    <row r="33" spans="4:16" s="92" customFormat="1" ht="15" customHeight="1" x14ac:dyDescent="0.2">
      <c r="G33" s="25"/>
      <c r="H33" s="25"/>
      <c r="I33" s="25"/>
      <c r="J33" s="25"/>
      <c r="K33" s="25"/>
      <c r="L33" s="25"/>
      <c r="M33" s="25"/>
      <c r="N33" s="25"/>
      <c r="O33" s="25"/>
      <c r="P33" s="25"/>
    </row>
    <row r="34" spans="4:16" s="92" customFormat="1" ht="15" customHeight="1" x14ac:dyDescent="0.2">
      <c r="G34" s="25"/>
      <c r="H34" s="25"/>
      <c r="I34" s="25"/>
      <c r="J34" s="25"/>
      <c r="K34" s="25"/>
      <c r="L34" s="25"/>
      <c r="M34" s="25"/>
      <c r="N34" s="25"/>
      <c r="O34" s="25"/>
      <c r="P34" s="25"/>
    </row>
    <row r="35" spans="4:16" s="92" customFormat="1" ht="15" customHeight="1" x14ac:dyDescent="0.2">
      <c r="D35" s="439" t="s">
        <v>640</v>
      </c>
      <c r="E35" s="439"/>
      <c r="F35" s="439"/>
      <c r="G35" s="25"/>
      <c r="H35" s="25"/>
      <c r="I35" s="25"/>
      <c r="J35" s="25"/>
      <c r="K35" s="25"/>
      <c r="L35" s="25"/>
      <c r="M35" s="25"/>
      <c r="N35" s="25"/>
      <c r="O35" s="25"/>
      <c r="P35" s="25"/>
    </row>
    <row r="36" spans="4:16" s="92" customFormat="1" ht="15" customHeight="1" x14ac:dyDescent="0.2">
      <c r="G36" s="25"/>
      <c r="H36" s="25"/>
      <c r="I36" s="25"/>
      <c r="J36" s="25"/>
      <c r="K36" s="25"/>
      <c r="L36" s="25"/>
      <c r="M36" s="25"/>
      <c r="N36" s="25"/>
      <c r="O36" s="25"/>
      <c r="P36" s="25"/>
    </row>
    <row r="37" spans="4:16" s="92" customFormat="1" ht="15" customHeight="1" x14ac:dyDescent="0.2">
      <c r="G37" s="25"/>
      <c r="H37" s="25"/>
      <c r="I37" s="25"/>
      <c r="J37" s="25"/>
      <c r="K37" s="25"/>
      <c r="L37" s="25"/>
      <c r="M37" s="25"/>
      <c r="N37" s="25"/>
      <c r="O37" s="25"/>
      <c r="P37" s="25"/>
    </row>
    <row r="38" spans="4:16" s="92" customFormat="1" ht="15" customHeight="1" x14ac:dyDescent="0.2">
      <c r="G38" s="25"/>
      <c r="H38" s="25"/>
      <c r="I38" s="25"/>
      <c r="J38" s="25"/>
      <c r="K38" s="25"/>
      <c r="L38" s="25"/>
      <c r="M38" s="25"/>
      <c r="N38" s="25"/>
      <c r="O38" s="25"/>
      <c r="P38" s="25"/>
    </row>
    <row r="39" spans="4:16" s="92" customFormat="1" ht="15" customHeight="1" x14ac:dyDescent="0.2">
      <c r="G39" s="25"/>
      <c r="H39" s="25"/>
      <c r="I39" s="25"/>
      <c r="J39" s="25"/>
      <c r="K39" s="25"/>
      <c r="L39" s="25"/>
      <c r="M39" s="25"/>
      <c r="N39" s="25"/>
      <c r="O39" s="25"/>
      <c r="P39" s="25"/>
    </row>
    <row r="40" spans="4:16" s="92" customFormat="1" ht="15" customHeight="1" x14ac:dyDescent="0.2">
      <c r="G40" s="25"/>
      <c r="H40" s="25"/>
      <c r="I40" s="25"/>
      <c r="J40" s="25"/>
      <c r="K40" s="25"/>
      <c r="L40" s="25"/>
      <c r="M40" s="25"/>
      <c r="N40" s="25"/>
      <c r="O40" s="25"/>
      <c r="P40" s="25"/>
    </row>
    <row r="41" spans="4:16" s="92" customFormat="1" ht="15" customHeight="1" x14ac:dyDescent="0.2">
      <c r="G41" s="25"/>
      <c r="H41" s="25"/>
      <c r="I41" s="25"/>
      <c r="J41" s="25"/>
      <c r="K41" s="25"/>
      <c r="L41" s="25"/>
      <c r="M41" s="25"/>
      <c r="N41" s="25"/>
      <c r="O41" s="25"/>
      <c r="P41" s="25"/>
    </row>
    <row r="42" spans="4:16" s="92" customFormat="1" ht="15" customHeight="1" x14ac:dyDescent="0.2">
      <c r="G42" s="25"/>
      <c r="H42" s="25"/>
      <c r="I42" s="25"/>
      <c r="J42" s="25"/>
      <c r="K42" s="25"/>
      <c r="L42" s="25"/>
      <c r="M42" s="25"/>
      <c r="N42" s="25"/>
      <c r="O42" s="25"/>
      <c r="P42" s="25"/>
    </row>
    <row r="43" spans="4:16" s="92" customFormat="1" ht="15" customHeight="1" x14ac:dyDescent="0.2">
      <c r="G43" s="25"/>
      <c r="H43" s="25"/>
      <c r="I43" s="25"/>
      <c r="J43" s="25"/>
      <c r="K43" s="25"/>
      <c r="L43" s="25"/>
      <c r="M43" s="25"/>
      <c r="N43" s="25"/>
      <c r="O43" s="25"/>
      <c r="P43" s="25"/>
    </row>
    <row r="44" spans="4:16" s="92" customFormat="1" ht="15" customHeight="1" x14ac:dyDescent="0.2">
      <c r="G44" s="25"/>
      <c r="H44" s="25"/>
      <c r="I44" s="25"/>
      <c r="J44" s="25"/>
      <c r="K44" s="25"/>
      <c r="L44" s="25"/>
      <c r="M44" s="25"/>
      <c r="N44" s="25"/>
      <c r="O44" s="25"/>
      <c r="P44" s="25"/>
    </row>
    <row r="45" spans="4:16" s="92" customFormat="1" ht="15" customHeight="1" x14ac:dyDescent="0.2">
      <c r="G45" s="25"/>
      <c r="H45" s="25"/>
      <c r="I45" s="25"/>
      <c r="J45" s="25"/>
      <c r="K45" s="25"/>
      <c r="L45" s="25"/>
      <c r="M45" s="25"/>
      <c r="N45" s="25"/>
      <c r="O45" s="25"/>
      <c r="P45" s="25"/>
    </row>
    <row r="46" spans="4:16" s="92" customFormat="1" ht="15" customHeight="1" x14ac:dyDescent="0.2">
      <c r="G46" s="25"/>
      <c r="H46" s="25"/>
      <c r="I46" s="25"/>
      <c r="J46" s="25"/>
      <c r="K46" s="25"/>
      <c r="L46" s="25"/>
      <c r="M46" s="25"/>
      <c r="N46" s="25"/>
      <c r="O46" s="25"/>
      <c r="P46" s="25"/>
    </row>
    <row r="47" spans="4:16" s="92" customFormat="1" ht="15" customHeight="1" x14ac:dyDescent="0.2">
      <c r="G47" s="25"/>
      <c r="H47" s="25"/>
      <c r="I47" s="25"/>
      <c r="J47" s="25"/>
      <c r="K47" s="25"/>
      <c r="L47" s="25"/>
      <c r="M47" s="25"/>
      <c r="N47" s="25"/>
      <c r="O47" s="25"/>
      <c r="P47" s="25"/>
    </row>
    <row r="48" spans="4:16" s="92" customFormat="1" ht="15" customHeight="1" x14ac:dyDescent="0.2">
      <c r="G48" s="25"/>
      <c r="H48" s="25"/>
      <c r="I48" s="25"/>
      <c r="J48" s="25"/>
      <c r="K48" s="25"/>
      <c r="L48" s="25"/>
      <c r="M48" s="25"/>
      <c r="N48" s="25"/>
      <c r="O48" s="25"/>
      <c r="P48" s="25"/>
    </row>
    <row r="49" spans="7:16" s="92" customFormat="1" ht="15" customHeight="1" x14ac:dyDescent="0.2">
      <c r="G49" s="25"/>
      <c r="H49" s="25"/>
      <c r="I49" s="25"/>
      <c r="J49" s="25"/>
      <c r="K49" s="25"/>
      <c r="L49" s="25"/>
      <c r="M49" s="25"/>
      <c r="N49" s="25"/>
      <c r="O49" s="25"/>
      <c r="P49" s="25"/>
    </row>
    <row r="50" spans="7:16" s="92" customFormat="1" ht="15" customHeight="1" x14ac:dyDescent="0.2">
      <c r="G50" s="25"/>
      <c r="H50" s="25"/>
      <c r="I50" s="25"/>
      <c r="J50" s="25"/>
      <c r="K50" s="25"/>
      <c r="L50" s="25"/>
      <c r="M50" s="25"/>
      <c r="N50" s="25"/>
      <c r="O50" s="25"/>
      <c r="P50" s="25"/>
    </row>
    <row r="51" spans="7:16" s="92" customFormat="1" ht="15" customHeight="1" x14ac:dyDescent="0.2">
      <c r="G51" s="25"/>
      <c r="H51" s="25"/>
      <c r="I51" s="25"/>
      <c r="J51" s="25"/>
      <c r="K51" s="25"/>
      <c r="L51" s="25"/>
      <c r="M51" s="25"/>
      <c r="N51" s="25"/>
      <c r="O51" s="25"/>
      <c r="P51" s="25"/>
    </row>
    <row r="52" spans="7:16" s="92" customFormat="1" ht="15" customHeight="1" x14ac:dyDescent="0.2">
      <c r="G52" s="25"/>
      <c r="H52" s="25"/>
      <c r="I52" s="25"/>
      <c r="J52" s="25"/>
      <c r="K52" s="25"/>
      <c r="L52" s="25"/>
      <c r="M52" s="25"/>
      <c r="N52" s="25"/>
      <c r="O52" s="25"/>
      <c r="P52" s="25"/>
    </row>
    <row r="53" spans="7:16" s="92" customFormat="1" ht="15" customHeight="1" x14ac:dyDescent="0.2">
      <c r="G53" s="25"/>
      <c r="H53" s="25"/>
      <c r="I53" s="25"/>
      <c r="J53" s="25"/>
      <c r="K53" s="25"/>
      <c r="L53" s="25"/>
      <c r="M53" s="25"/>
      <c r="N53" s="25"/>
      <c r="O53" s="25"/>
      <c r="P53" s="25"/>
    </row>
    <row r="54" spans="7:16" s="92" customFormat="1" ht="15" customHeight="1" x14ac:dyDescent="0.2">
      <c r="G54" s="25"/>
      <c r="H54" s="25"/>
      <c r="I54" s="25"/>
      <c r="J54" s="25"/>
      <c r="K54" s="25"/>
      <c r="L54" s="25"/>
      <c r="M54" s="25"/>
      <c r="N54" s="25"/>
      <c r="O54" s="25"/>
      <c r="P54" s="25"/>
    </row>
    <row r="55" spans="7:16" s="92" customFormat="1" ht="15" customHeight="1" x14ac:dyDescent="0.2">
      <c r="G55" s="25"/>
      <c r="H55" s="25"/>
      <c r="I55" s="25"/>
      <c r="J55" s="25"/>
      <c r="K55" s="25"/>
      <c r="L55" s="25"/>
      <c r="M55" s="25"/>
      <c r="N55" s="25"/>
      <c r="O55" s="25"/>
      <c r="P55" s="25"/>
    </row>
    <row r="56" spans="7:16" s="92" customFormat="1" ht="15" customHeight="1" x14ac:dyDescent="0.2">
      <c r="G56" s="25"/>
      <c r="H56" s="25"/>
      <c r="I56" s="25"/>
      <c r="J56" s="25"/>
      <c r="K56" s="25"/>
      <c r="L56" s="25"/>
      <c r="M56" s="25"/>
      <c r="N56" s="25"/>
      <c r="O56" s="25"/>
      <c r="P56" s="25"/>
    </row>
    <row r="57" spans="7:16" s="92" customFormat="1" ht="15" customHeight="1" x14ac:dyDescent="0.2">
      <c r="G57" s="25"/>
      <c r="H57" s="25"/>
      <c r="I57" s="25"/>
      <c r="J57" s="25"/>
      <c r="K57" s="25"/>
      <c r="L57" s="25"/>
      <c r="M57" s="25"/>
      <c r="N57" s="25"/>
      <c r="O57" s="25"/>
      <c r="P57" s="25"/>
    </row>
    <row r="58" spans="7:16" s="92" customFormat="1" ht="15" customHeight="1" x14ac:dyDescent="0.2">
      <c r="G58" s="25"/>
      <c r="H58" s="25"/>
      <c r="I58" s="25"/>
      <c r="J58" s="25"/>
      <c r="K58" s="25"/>
      <c r="L58" s="25"/>
      <c r="M58" s="25"/>
      <c r="N58" s="25"/>
      <c r="O58" s="25"/>
      <c r="P58" s="25"/>
    </row>
    <row r="59" spans="7:16" s="92" customFormat="1" ht="15" customHeight="1" x14ac:dyDescent="0.2">
      <c r="G59" s="25"/>
      <c r="H59" s="25"/>
      <c r="I59" s="25"/>
      <c r="J59" s="25"/>
      <c r="K59" s="25"/>
      <c r="L59" s="25"/>
      <c r="M59" s="25"/>
      <c r="N59" s="25"/>
      <c r="O59" s="25"/>
      <c r="P59" s="25"/>
    </row>
    <row r="60" spans="7:16" s="92" customFormat="1" ht="15" customHeight="1" x14ac:dyDescent="0.2">
      <c r="G60" s="25"/>
      <c r="H60" s="25"/>
      <c r="I60" s="25"/>
      <c r="J60" s="25"/>
      <c r="K60" s="25"/>
      <c r="L60" s="25"/>
      <c r="M60" s="25"/>
      <c r="N60" s="25"/>
      <c r="O60" s="25"/>
      <c r="P60" s="25"/>
    </row>
    <row r="61" spans="7:16" s="92" customFormat="1" ht="15" customHeight="1" x14ac:dyDescent="0.2">
      <c r="G61" s="25"/>
      <c r="H61" s="25"/>
      <c r="I61" s="25"/>
      <c r="J61" s="25"/>
      <c r="K61" s="25"/>
      <c r="L61" s="25"/>
      <c r="M61" s="25"/>
      <c r="N61" s="25"/>
      <c r="O61" s="25"/>
      <c r="P61" s="25"/>
    </row>
    <row r="62" spans="7:16" s="92" customFormat="1" ht="15" customHeight="1" x14ac:dyDescent="0.2">
      <c r="G62" s="25"/>
      <c r="H62" s="25"/>
      <c r="I62" s="25"/>
      <c r="J62" s="25"/>
      <c r="K62" s="25"/>
      <c r="L62" s="25"/>
      <c r="M62" s="25"/>
      <c r="N62" s="25"/>
      <c r="O62" s="25"/>
      <c r="P62" s="25"/>
    </row>
    <row r="63" spans="7:16" s="92" customFormat="1" ht="15" customHeight="1" x14ac:dyDescent="0.2">
      <c r="G63" s="25"/>
      <c r="H63" s="25"/>
      <c r="I63" s="25"/>
      <c r="J63" s="25"/>
      <c r="K63" s="25"/>
      <c r="L63" s="25"/>
      <c r="M63" s="25"/>
      <c r="N63" s="25"/>
      <c r="O63" s="25"/>
      <c r="P63" s="25"/>
    </row>
    <row r="64" spans="7:16" s="92" customFormat="1" ht="15" customHeight="1" x14ac:dyDescent="0.2">
      <c r="G64" s="25"/>
      <c r="H64" s="25"/>
      <c r="I64" s="25"/>
      <c r="J64" s="25"/>
      <c r="K64" s="25"/>
      <c r="L64" s="25"/>
      <c r="M64" s="25"/>
      <c r="N64" s="25"/>
      <c r="O64" s="25"/>
      <c r="P64" s="25"/>
    </row>
    <row r="65" spans="7:16" s="92" customFormat="1" ht="15" customHeight="1" x14ac:dyDescent="0.2">
      <c r="G65" s="25"/>
      <c r="H65" s="25"/>
      <c r="I65" s="25"/>
      <c r="J65" s="25"/>
      <c r="K65" s="25"/>
      <c r="L65" s="25"/>
      <c r="M65" s="25"/>
      <c r="N65" s="25"/>
      <c r="O65" s="25"/>
      <c r="P65" s="25"/>
    </row>
    <row r="66" spans="7:16" s="92" customFormat="1" ht="15" customHeight="1" x14ac:dyDescent="0.2">
      <c r="G66" s="25"/>
      <c r="H66" s="25"/>
      <c r="I66" s="25"/>
      <c r="J66" s="25"/>
      <c r="K66" s="25"/>
      <c r="L66" s="25"/>
      <c r="M66" s="25"/>
      <c r="N66" s="25"/>
      <c r="O66" s="25"/>
      <c r="P66" s="25"/>
    </row>
    <row r="67" spans="7:16" s="92" customFormat="1" ht="15" customHeight="1" x14ac:dyDescent="0.2">
      <c r="G67" s="25"/>
      <c r="H67" s="25"/>
      <c r="I67" s="25"/>
      <c r="J67" s="25"/>
      <c r="K67" s="25"/>
      <c r="L67" s="25"/>
      <c r="M67" s="25"/>
      <c r="N67" s="25"/>
      <c r="O67" s="25"/>
      <c r="P67" s="25"/>
    </row>
    <row r="68" spans="7:16" s="92" customFormat="1" ht="15" customHeight="1" x14ac:dyDescent="0.2">
      <c r="G68" s="25"/>
      <c r="H68" s="25"/>
      <c r="I68" s="25"/>
      <c r="J68" s="25"/>
      <c r="K68" s="25"/>
      <c r="L68" s="25"/>
      <c r="M68" s="25"/>
      <c r="N68" s="25"/>
      <c r="O68" s="25"/>
      <c r="P68" s="25"/>
    </row>
    <row r="69" spans="7:16" s="92" customFormat="1" ht="15" customHeight="1" x14ac:dyDescent="0.2">
      <c r="G69" s="25"/>
      <c r="H69" s="25"/>
      <c r="I69" s="25"/>
      <c r="J69" s="25"/>
      <c r="K69" s="25"/>
      <c r="L69" s="25"/>
      <c r="M69" s="25"/>
      <c r="N69" s="25"/>
      <c r="O69" s="25"/>
      <c r="P69" s="25"/>
    </row>
    <row r="70" spans="7:16" s="92" customFormat="1" ht="15" customHeight="1" x14ac:dyDescent="0.2">
      <c r="G70" s="25"/>
      <c r="H70" s="25"/>
      <c r="I70" s="25"/>
      <c r="J70" s="25"/>
      <c r="K70" s="25"/>
      <c r="L70" s="25"/>
      <c r="M70" s="25"/>
      <c r="N70" s="25"/>
      <c r="O70" s="25"/>
      <c r="P70" s="25"/>
    </row>
    <row r="71" spans="7:16" s="92" customFormat="1" ht="15" customHeight="1" x14ac:dyDescent="0.2">
      <c r="G71" s="25"/>
      <c r="H71" s="25"/>
      <c r="I71" s="25"/>
      <c r="J71" s="25"/>
      <c r="K71" s="25"/>
      <c r="L71" s="25"/>
      <c r="M71" s="25"/>
      <c r="N71" s="25"/>
      <c r="O71" s="25"/>
      <c r="P71" s="25"/>
    </row>
    <row r="72" spans="7:16" s="92" customFormat="1" ht="15" customHeight="1" x14ac:dyDescent="0.2">
      <c r="G72" s="25"/>
      <c r="H72" s="25"/>
      <c r="I72" s="25"/>
      <c r="J72" s="25"/>
      <c r="K72" s="25"/>
      <c r="L72" s="25"/>
      <c r="M72" s="25"/>
      <c r="N72" s="25"/>
      <c r="O72" s="25"/>
      <c r="P72" s="25"/>
    </row>
    <row r="73" spans="7:16" s="92" customFormat="1" ht="15" customHeight="1" x14ac:dyDescent="0.2">
      <c r="G73" s="25"/>
      <c r="H73" s="25"/>
      <c r="I73" s="25"/>
      <c r="J73" s="25"/>
      <c r="K73" s="25"/>
      <c r="L73" s="25"/>
      <c r="M73" s="25"/>
      <c r="N73" s="25"/>
      <c r="O73" s="25"/>
      <c r="P73" s="25"/>
    </row>
    <row r="74" spans="7:16" s="92" customFormat="1" ht="15" customHeight="1" x14ac:dyDescent="0.2">
      <c r="G74" s="25"/>
      <c r="H74" s="25"/>
      <c r="I74" s="25"/>
      <c r="J74" s="25"/>
      <c r="K74" s="25"/>
      <c r="L74" s="25"/>
      <c r="M74" s="25"/>
      <c r="N74" s="25"/>
      <c r="O74" s="25"/>
      <c r="P74" s="25"/>
    </row>
    <row r="75" spans="7:16" s="92" customFormat="1" ht="15" customHeight="1" x14ac:dyDescent="0.2">
      <c r="G75" s="25"/>
      <c r="H75" s="25"/>
      <c r="I75" s="25"/>
      <c r="J75" s="25"/>
      <c r="K75" s="25"/>
      <c r="L75" s="25"/>
      <c r="M75" s="25"/>
      <c r="N75" s="25"/>
      <c r="O75" s="25"/>
      <c r="P75" s="25"/>
    </row>
    <row r="76" spans="7:16" s="92" customFormat="1" ht="15" customHeight="1" x14ac:dyDescent="0.2">
      <c r="G76" s="25"/>
      <c r="H76" s="25"/>
      <c r="I76" s="25"/>
      <c r="J76" s="25"/>
      <c r="K76" s="25"/>
      <c r="L76" s="25"/>
      <c r="M76" s="25"/>
      <c r="N76" s="25"/>
      <c r="O76" s="25"/>
      <c r="P76" s="25"/>
    </row>
    <row r="77" spans="7:16" s="92" customFormat="1" ht="15" customHeight="1" x14ac:dyDescent="0.2">
      <c r="G77" s="25"/>
      <c r="H77" s="25"/>
      <c r="I77" s="25"/>
      <c r="J77" s="25"/>
      <c r="K77" s="25"/>
      <c r="L77" s="25"/>
      <c r="M77" s="25"/>
      <c r="N77" s="25"/>
      <c r="O77" s="25"/>
      <c r="P77" s="25"/>
    </row>
    <row r="78" spans="7:16" s="92" customFormat="1" ht="15" customHeight="1" x14ac:dyDescent="0.2">
      <c r="G78" s="25"/>
      <c r="H78" s="25"/>
      <c r="I78" s="25"/>
      <c r="J78" s="25"/>
      <c r="K78" s="25"/>
      <c r="L78" s="25"/>
      <c r="M78" s="25"/>
      <c r="N78" s="25"/>
      <c r="O78" s="25"/>
      <c r="P78" s="25"/>
    </row>
    <row r="79" spans="7:16" s="92" customFormat="1" ht="15" customHeight="1" x14ac:dyDescent="0.2">
      <c r="G79" s="25"/>
      <c r="H79" s="25"/>
      <c r="I79" s="25"/>
      <c r="J79" s="25"/>
      <c r="K79" s="25"/>
      <c r="L79" s="25"/>
      <c r="M79" s="25"/>
      <c r="N79" s="25"/>
      <c r="O79" s="25"/>
      <c r="P79" s="25"/>
    </row>
    <row r="80" spans="7:16" s="92" customFormat="1" ht="15" customHeight="1" x14ac:dyDescent="0.2">
      <c r="G80" s="25"/>
      <c r="H80" s="25"/>
      <c r="I80" s="25"/>
      <c r="J80" s="25"/>
      <c r="K80" s="25"/>
      <c r="L80" s="25"/>
      <c r="M80" s="25"/>
      <c r="N80" s="25"/>
      <c r="O80" s="25"/>
      <c r="P80" s="25"/>
    </row>
    <row r="81" spans="7:16" s="92" customFormat="1" ht="15" customHeight="1" x14ac:dyDescent="0.2">
      <c r="G81" s="25"/>
      <c r="H81" s="25"/>
      <c r="I81" s="25"/>
      <c r="J81" s="25"/>
      <c r="K81" s="25"/>
      <c r="L81" s="25"/>
      <c r="M81" s="25"/>
      <c r="N81" s="25"/>
      <c r="O81" s="25"/>
      <c r="P81" s="25"/>
    </row>
    <row r="82" spans="7:16" s="92" customFormat="1" ht="15" customHeight="1" x14ac:dyDescent="0.2">
      <c r="G82" s="25"/>
      <c r="H82" s="25"/>
      <c r="I82" s="25"/>
      <c r="J82" s="25"/>
      <c r="K82" s="25"/>
      <c r="L82" s="25"/>
      <c r="M82" s="25"/>
      <c r="N82" s="25"/>
      <c r="O82" s="25"/>
      <c r="P82" s="25"/>
    </row>
    <row r="83" spans="7:16" s="92" customFormat="1" ht="15" customHeight="1" x14ac:dyDescent="0.2">
      <c r="G83" s="25"/>
      <c r="H83" s="25"/>
      <c r="I83" s="25"/>
      <c r="J83" s="25"/>
      <c r="K83" s="25"/>
      <c r="L83" s="25"/>
      <c r="M83" s="25"/>
      <c r="N83" s="25"/>
      <c r="O83" s="25"/>
      <c r="P83" s="25"/>
    </row>
    <row r="84" spans="7:16" s="92" customFormat="1" x14ac:dyDescent="0.2">
      <c r="G84" s="25"/>
      <c r="H84" s="25"/>
      <c r="I84" s="25"/>
      <c r="J84" s="25"/>
      <c r="K84" s="25"/>
      <c r="L84" s="25"/>
      <c r="M84" s="25"/>
      <c r="N84" s="25"/>
      <c r="O84" s="25"/>
      <c r="P84" s="25"/>
    </row>
    <row r="85" spans="7:16" s="92" customFormat="1" x14ac:dyDescent="0.2">
      <c r="G85" s="25"/>
      <c r="H85" s="25"/>
      <c r="I85" s="25"/>
      <c r="J85" s="25"/>
      <c r="K85" s="25"/>
      <c r="L85" s="25"/>
      <c r="M85" s="25"/>
      <c r="N85" s="25"/>
      <c r="O85" s="25"/>
      <c r="P85" s="25"/>
    </row>
    <row r="86" spans="7:16" s="92" customFormat="1" x14ac:dyDescent="0.2">
      <c r="G86" s="25"/>
      <c r="H86" s="25"/>
      <c r="I86" s="25"/>
      <c r="J86" s="25"/>
      <c r="K86" s="25"/>
      <c r="L86" s="25"/>
      <c r="M86" s="25"/>
      <c r="N86" s="25"/>
      <c r="O86" s="25"/>
      <c r="P86" s="25"/>
    </row>
    <row r="87" spans="7:16" s="92" customFormat="1" x14ac:dyDescent="0.2">
      <c r="G87" s="25"/>
      <c r="H87" s="25"/>
      <c r="I87" s="25"/>
      <c r="J87" s="25"/>
      <c r="K87" s="25"/>
      <c r="L87" s="25"/>
      <c r="M87" s="25"/>
      <c r="N87" s="25"/>
      <c r="O87" s="25"/>
      <c r="P87" s="25"/>
    </row>
    <row r="88" spans="7:16" s="92" customFormat="1" x14ac:dyDescent="0.2">
      <c r="G88" s="25"/>
      <c r="H88" s="25"/>
      <c r="I88" s="25"/>
      <c r="J88" s="25"/>
      <c r="K88" s="25"/>
      <c r="L88" s="25"/>
      <c r="M88" s="25"/>
      <c r="N88" s="25"/>
      <c r="O88" s="25"/>
      <c r="P88" s="25"/>
    </row>
    <row r="89" spans="7:16" s="92" customFormat="1" x14ac:dyDescent="0.2">
      <c r="G89" s="25"/>
      <c r="H89" s="25"/>
      <c r="I89" s="25"/>
      <c r="J89" s="25"/>
      <c r="K89" s="25"/>
      <c r="L89" s="25"/>
      <c r="M89" s="25"/>
      <c r="N89" s="25"/>
      <c r="O89" s="25"/>
      <c r="P89" s="25"/>
    </row>
    <row r="90" spans="7:16" s="92" customFormat="1" x14ac:dyDescent="0.2">
      <c r="G90" s="25"/>
      <c r="H90" s="25"/>
      <c r="I90" s="25"/>
      <c r="J90" s="25"/>
      <c r="K90" s="25"/>
      <c r="L90" s="25"/>
      <c r="M90" s="25"/>
      <c r="N90" s="25"/>
      <c r="O90" s="25"/>
      <c r="P90" s="25"/>
    </row>
    <row r="91" spans="7:16" s="92" customFormat="1" x14ac:dyDescent="0.2">
      <c r="G91" s="25"/>
      <c r="H91" s="25"/>
      <c r="I91" s="25"/>
      <c r="J91" s="25"/>
      <c r="K91" s="25"/>
      <c r="L91" s="25"/>
      <c r="M91" s="25"/>
      <c r="N91" s="25"/>
      <c r="O91" s="25"/>
      <c r="P91" s="25"/>
    </row>
    <row r="92" spans="7:16" s="92" customFormat="1" x14ac:dyDescent="0.2">
      <c r="G92" s="25"/>
      <c r="H92" s="25"/>
      <c r="I92" s="25"/>
      <c r="J92" s="25"/>
      <c r="K92" s="25"/>
      <c r="L92" s="25"/>
      <c r="M92" s="25"/>
      <c r="N92" s="25"/>
      <c r="O92" s="25"/>
      <c r="P92" s="25"/>
    </row>
    <row r="93" spans="7:16" s="92" customFormat="1" x14ac:dyDescent="0.2">
      <c r="G93" s="25"/>
      <c r="H93" s="25"/>
      <c r="I93" s="25"/>
      <c r="J93" s="25"/>
      <c r="K93" s="25"/>
      <c r="L93" s="25"/>
      <c r="M93" s="25"/>
      <c r="N93" s="25"/>
      <c r="O93" s="25"/>
      <c r="P93" s="25"/>
    </row>
    <row r="94" spans="7:16" s="92" customFormat="1" x14ac:dyDescent="0.2">
      <c r="G94" s="25"/>
      <c r="H94" s="25"/>
      <c r="I94" s="25"/>
      <c r="J94" s="25"/>
      <c r="K94" s="25"/>
      <c r="L94" s="25"/>
      <c r="M94" s="25"/>
      <c r="N94" s="25"/>
      <c r="O94" s="25"/>
      <c r="P94" s="25"/>
    </row>
    <row r="95" spans="7:16" s="92" customFormat="1" x14ac:dyDescent="0.2">
      <c r="G95" s="25"/>
      <c r="H95" s="25"/>
      <c r="I95" s="25"/>
      <c r="J95" s="25"/>
      <c r="K95" s="25"/>
      <c r="L95" s="25"/>
      <c r="M95" s="25"/>
      <c r="N95" s="25"/>
      <c r="O95" s="25"/>
      <c r="P95" s="25"/>
    </row>
    <row r="96" spans="7:16" s="92" customFormat="1" x14ac:dyDescent="0.2">
      <c r="G96" s="25"/>
      <c r="H96" s="25"/>
      <c r="I96" s="25"/>
      <c r="J96" s="25"/>
      <c r="K96" s="25"/>
      <c r="L96" s="25"/>
      <c r="M96" s="25"/>
      <c r="N96" s="25"/>
      <c r="O96" s="25"/>
      <c r="P96" s="25"/>
    </row>
    <row r="97" spans="7:16" s="92" customFormat="1" x14ac:dyDescent="0.2">
      <c r="G97" s="25"/>
      <c r="H97" s="25"/>
      <c r="I97" s="25"/>
      <c r="J97" s="25"/>
      <c r="K97" s="25"/>
      <c r="L97" s="25"/>
      <c r="M97" s="25"/>
      <c r="N97" s="25"/>
      <c r="O97" s="25"/>
      <c r="P97" s="25"/>
    </row>
    <row r="98" spans="7:16" s="92" customFormat="1" x14ac:dyDescent="0.2">
      <c r="G98" s="25"/>
      <c r="H98" s="25"/>
      <c r="I98" s="25"/>
      <c r="J98" s="25"/>
      <c r="K98" s="25"/>
      <c r="L98" s="25"/>
      <c r="M98" s="25"/>
      <c r="N98" s="25"/>
      <c r="O98" s="25"/>
      <c r="P98" s="25"/>
    </row>
    <row r="99" spans="7:16" s="92" customFormat="1" x14ac:dyDescent="0.2">
      <c r="G99" s="25"/>
      <c r="H99" s="25"/>
      <c r="I99" s="25"/>
      <c r="J99" s="25"/>
      <c r="K99" s="25"/>
      <c r="L99" s="25"/>
      <c r="M99" s="25"/>
      <c r="N99" s="25"/>
      <c r="O99" s="25"/>
      <c r="P99" s="25"/>
    </row>
    <row r="100" spans="7:16" s="92" customFormat="1" x14ac:dyDescent="0.2">
      <c r="G100" s="25"/>
      <c r="H100" s="25"/>
      <c r="I100" s="25"/>
      <c r="J100" s="25"/>
      <c r="K100" s="25"/>
      <c r="L100" s="25"/>
      <c r="M100" s="25"/>
      <c r="N100" s="25"/>
      <c r="O100" s="25"/>
      <c r="P100" s="25"/>
    </row>
    <row r="101" spans="7:16" s="92" customFormat="1" x14ac:dyDescent="0.2">
      <c r="G101" s="25"/>
      <c r="H101" s="25"/>
      <c r="I101" s="25"/>
      <c r="J101" s="25"/>
      <c r="K101" s="25"/>
      <c r="L101" s="25"/>
      <c r="M101" s="25"/>
      <c r="N101" s="25"/>
      <c r="O101" s="25"/>
      <c r="P101" s="25"/>
    </row>
    <row r="102" spans="7:16" s="92" customFormat="1" x14ac:dyDescent="0.2">
      <c r="G102" s="25"/>
      <c r="H102" s="25"/>
      <c r="I102" s="25"/>
      <c r="J102" s="25"/>
      <c r="K102" s="25"/>
      <c r="L102" s="25"/>
      <c r="M102" s="25"/>
      <c r="N102" s="25"/>
      <c r="O102" s="25"/>
      <c r="P102" s="25"/>
    </row>
    <row r="103" spans="7:16" s="92" customFormat="1" x14ac:dyDescent="0.2">
      <c r="G103" s="25"/>
      <c r="H103" s="25"/>
      <c r="I103" s="25"/>
      <c r="J103" s="25"/>
      <c r="K103" s="25"/>
      <c r="L103" s="25"/>
      <c r="M103" s="25"/>
      <c r="N103" s="25"/>
      <c r="O103" s="25"/>
      <c r="P103" s="25"/>
    </row>
    <row r="104" spans="7:16" s="92" customFormat="1" x14ac:dyDescent="0.2">
      <c r="G104" s="25"/>
      <c r="H104" s="25"/>
      <c r="I104" s="25"/>
      <c r="J104" s="25"/>
      <c r="K104" s="25"/>
      <c r="L104" s="25"/>
      <c r="M104" s="25"/>
      <c r="N104" s="25"/>
      <c r="O104" s="25"/>
      <c r="P104" s="25"/>
    </row>
    <row r="105" spans="7:16" s="92" customFormat="1" x14ac:dyDescent="0.2">
      <c r="G105" s="25"/>
      <c r="H105" s="25"/>
      <c r="I105" s="25"/>
      <c r="J105" s="25"/>
      <c r="K105" s="25"/>
      <c r="L105" s="25"/>
      <c r="M105" s="25"/>
      <c r="N105" s="25"/>
      <c r="O105" s="25"/>
      <c r="P105" s="25"/>
    </row>
    <row r="106" spans="7:16" s="92" customFormat="1" x14ac:dyDescent="0.2">
      <c r="G106" s="25"/>
      <c r="H106" s="25"/>
      <c r="I106" s="25"/>
      <c r="J106" s="25"/>
      <c r="K106" s="25"/>
      <c r="L106" s="25"/>
      <c r="M106" s="25"/>
      <c r="N106" s="25"/>
      <c r="O106" s="25"/>
      <c r="P106" s="25"/>
    </row>
    <row r="107" spans="7:16" s="92" customFormat="1" x14ac:dyDescent="0.2">
      <c r="G107" s="25"/>
      <c r="H107" s="25"/>
      <c r="I107" s="25"/>
      <c r="J107" s="25"/>
      <c r="K107" s="25"/>
      <c r="L107" s="25"/>
      <c r="M107" s="25"/>
      <c r="N107" s="25"/>
      <c r="O107" s="25"/>
      <c r="P107" s="25"/>
    </row>
    <row r="108" spans="7:16" s="92" customFormat="1" x14ac:dyDescent="0.2">
      <c r="G108" s="25"/>
      <c r="H108" s="25"/>
      <c r="I108" s="25"/>
      <c r="J108" s="25"/>
      <c r="K108" s="25"/>
      <c r="L108" s="25"/>
      <c r="M108" s="25"/>
      <c r="N108" s="25"/>
      <c r="O108" s="25"/>
      <c r="P108" s="25"/>
    </row>
    <row r="109" spans="7:16" s="92" customFormat="1" x14ac:dyDescent="0.2">
      <c r="G109" s="25"/>
      <c r="H109" s="25"/>
      <c r="I109" s="25"/>
      <c r="J109" s="25"/>
      <c r="K109" s="25"/>
      <c r="L109" s="25"/>
      <c r="M109" s="25"/>
      <c r="N109" s="25"/>
      <c r="O109" s="25"/>
      <c r="P109" s="25"/>
    </row>
    <row r="110" spans="7:16" s="92" customFormat="1" x14ac:dyDescent="0.2">
      <c r="G110" s="25"/>
      <c r="H110" s="25"/>
      <c r="I110" s="25"/>
      <c r="J110" s="25"/>
      <c r="K110" s="25"/>
      <c r="L110" s="25"/>
      <c r="M110" s="25"/>
      <c r="N110" s="25"/>
      <c r="O110" s="25"/>
      <c r="P110" s="25"/>
    </row>
    <row r="111" spans="7:16" s="92" customFormat="1" x14ac:dyDescent="0.2">
      <c r="G111" s="25"/>
      <c r="H111" s="25"/>
      <c r="I111" s="25"/>
      <c r="J111" s="25"/>
      <c r="K111" s="25"/>
      <c r="L111" s="25"/>
      <c r="M111" s="25"/>
      <c r="N111" s="25"/>
      <c r="O111" s="25"/>
      <c r="P111" s="25"/>
    </row>
    <row r="112" spans="7:16" s="92" customFormat="1" x14ac:dyDescent="0.2">
      <c r="G112" s="25"/>
      <c r="H112" s="25"/>
      <c r="I112" s="25"/>
      <c r="J112" s="25"/>
      <c r="K112" s="25"/>
      <c r="L112" s="25"/>
      <c r="M112" s="25"/>
      <c r="N112" s="25"/>
      <c r="O112" s="25"/>
      <c r="P112" s="25"/>
    </row>
    <row r="113" spans="7:16" s="92" customFormat="1" x14ac:dyDescent="0.2">
      <c r="G113" s="25"/>
      <c r="H113" s="25"/>
      <c r="I113" s="25"/>
      <c r="J113" s="25"/>
      <c r="K113" s="25"/>
      <c r="L113" s="25"/>
      <c r="M113" s="25"/>
      <c r="N113" s="25"/>
      <c r="O113" s="25"/>
      <c r="P113" s="25"/>
    </row>
    <row r="114" spans="7:16" s="92" customFormat="1" x14ac:dyDescent="0.2">
      <c r="G114" s="25"/>
      <c r="H114" s="25"/>
      <c r="I114" s="25"/>
      <c r="J114" s="25"/>
      <c r="K114" s="25"/>
      <c r="L114" s="25"/>
      <c r="M114" s="25"/>
      <c r="N114" s="25"/>
      <c r="O114" s="25"/>
      <c r="P114" s="25"/>
    </row>
    <row r="115" spans="7:16" s="92" customFormat="1" x14ac:dyDescent="0.2">
      <c r="G115" s="25"/>
      <c r="H115" s="25"/>
      <c r="I115" s="25"/>
      <c r="J115" s="25"/>
      <c r="K115" s="25"/>
      <c r="L115" s="25"/>
      <c r="M115" s="25"/>
      <c r="N115" s="25"/>
      <c r="O115" s="25"/>
      <c r="P115" s="25"/>
    </row>
    <row r="116" spans="7:16" s="92" customFormat="1" x14ac:dyDescent="0.2">
      <c r="G116" s="25"/>
      <c r="H116" s="25"/>
      <c r="I116" s="25"/>
      <c r="J116" s="25"/>
      <c r="K116" s="25"/>
      <c r="L116" s="25"/>
      <c r="M116" s="25"/>
      <c r="N116" s="25"/>
      <c r="O116" s="25"/>
      <c r="P116" s="25"/>
    </row>
    <row r="117" spans="7:16" s="92" customFormat="1" x14ac:dyDescent="0.2">
      <c r="G117" s="25"/>
      <c r="H117" s="25"/>
      <c r="I117" s="25"/>
      <c r="J117" s="25"/>
      <c r="K117" s="25"/>
      <c r="L117" s="25"/>
      <c r="M117" s="25"/>
      <c r="N117" s="25"/>
      <c r="O117" s="25"/>
      <c r="P117" s="25"/>
    </row>
    <row r="118" spans="7:16" s="92" customFormat="1" x14ac:dyDescent="0.2">
      <c r="G118" s="25"/>
      <c r="H118" s="25"/>
      <c r="I118" s="25"/>
      <c r="J118" s="25"/>
      <c r="K118" s="25"/>
      <c r="L118" s="25"/>
      <c r="M118" s="25"/>
      <c r="N118" s="25"/>
      <c r="O118" s="25"/>
      <c r="P118" s="25"/>
    </row>
    <row r="119" spans="7:16" s="92" customFormat="1" x14ac:dyDescent="0.2">
      <c r="G119" s="25"/>
      <c r="H119" s="25"/>
      <c r="I119" s="25"/>
      <c r="J119" s="25"/>
      <c r="K119" s="25"/>
      <c r="L119" s="25"/>
      <c r="M119" s="25"/>
      <c r="N119" s="25"/>
      <c r="O119" s="25"/>
      <c r="P119" s="25"/>
    </row>
    <row r="120" spans="7:16" s="92" customFormat="1" x14ac:dyDescent="0.2">
      <c r="G120" s="25"/>
      <c r="H120" s="25"/>
      <c r="I120" s="25"/>
      <c r="J120" s="25"/>
      <c r="K120" s="25"/>
      <c r="L120" s="25"/>
      <c r="M120" s="25"/>
      <c r="N120" s="25"/>
      <c r="O120" s="25"/>
      <c r="P120" s="25"/>
    </row>
    <row r="121" spans="7:16" s="92" customFormat="1" x14ac:dyDescent="0.2">
      <c r="G121" s="25"/>
      <c r="H121" s="25"/>
      <c r="I121" s="25"/>
      <c r="J121" s="25"/>
      <c r="K121" s="25"/>
      <c r="L121" s="25"/>
      <c r="M121" s="25"/>
      <c r="N121" s="25"/>
      <c r="O121" s="25"/>
      <c r="P121" s="25"/>
    </row>
    <row r="122" spans="7:16" s="92" customFormat="1" x14ac:dyDescent="0.2">
      <c r="G122" s="25"/>
      <c r="H122" s="25"/>
      <c r="I122" s="25"/>
      <c r="J122" s="25"/>
      <c r="K122" s="25"/>
      <c r="L122" s="25"/>
      <c r="M122" s="25"/>
      <c r="N122" s="25"/>
      <c r="O122" s="25"/>
      <c r="P122" s="25"/>
    </row>
    <row r="123" spans="7:16" s="92" customFormat="1" x14ac:dyDescent="0.2">
      <c r="G123" s="25"/>
      <c r="H123" s="25"/>
      <c r="I123" s="25"/>
      <c r="J123" s="25"/>
      <c r="K123" s="25"/>
      <c r="L123" s="25"/>
      <c r="M123" s="25"/>
      <c r="N123" s="25"/>
      <c r="O123" s="25"/>
      <c r="P123" s="25"/>
    </row>
    <row r="124" spans="7:16" s="92" customFormat="1" x14ac:dyDescent="0.2">
      <c r="G124" s="25"/>
      <c r="H124" s="25"/>
      <c r="I124" s="25"/>
      <c r="J124" s="25"/>
      <c r="K124" s="25"/>
      <c r="L124" s="25"/>
      <c r="M124" s="25"/>
      <c r="N124" s="25"/>
      <c r="O124" s="25"/>
      <c r="P124" s="25"/>
    </row>
    <row r="125" spans="7:16" s="92" customFormat="1" x14ac:dyDescent="0.2">
      <c r="G125" s="25"/>
      <c r="H125" s="25"/>
      <c r="I125" s="25"/>
      <c r="J125" s="25"/>
      <c r="K125" s="25"/>
      <c r="L125" s="25"/>
      <c r="M125" s="25"/>
      <c r="N125" s="25"/>
      <c r="O125" s="25"/>
      <c r="P125" s="25"/>
    </row>
    <row r="126" spans="7:16" s="92" customFormat="1" x14ac:dyDescent="0.2">
      <c r="G126" s="25"/>
      <c r="H126" s="25"/>
      <c r="I126" s="25"/>
      <c r="J126" s="25"/>
      <c r="K126" s="25"/>
      <c r="L126" s="25"/>
      <c r="M126" s="25"/>
      <c r="N126" s="25"/>
      <c r="O126" s="25"/>
      <c r="P126" s="25"/>
    </row>
    <row r="127" spans="7:16" s="92" customFormat="1" x14ac:dyDescent="0.2">
      <c r="G127" s="25"/>
      <c r="H127" s="25"/>
      <c r="I127" s="25"/>
      <c r="J127" s="25"/>
      <c r="K127" s="25"/>
      <c r="L127" s="25"/>
      <c r="M127" s="25"/>
      <c r="N127" s="25"/>
      <c r="O127" s="25"/>
      <c r="P127" s="25"/>
    </row>
    <row r="128" spans="7:16" s="92" customFormat="1" x14ac:dyDescent="0.2">
      <c r="G128" s="25"/>
      <c r="H128" s="25"/>
      <c r="I128" s="25"/>
      <c r="J128" s="25"/>
      <c r="K128" s="25"/>
      <c r="L128" s="25"/>
      <c r="M128" s="25"/>
      <c r="N128" s="25"/>
      <c r="O128" s="25"/>
      <c r="P128" s="25"/>
    </row>
    <row r="129" spans="7:16" s="92" customFormat="1" x14ac:dyDescent="0.2">
      <c r="G129" s="25"/>
      <c r="H129" s="25"/>
      <c r="I129" s="25"/>
      <c r="J129" s="25"/>
      <c r="K129" s="25"/>
      <c r="L129" s="25"/>
      <c r="M129" s="25"/>
      <c r="N129" s="25"/>
      <c r="O129" s="25"/>
      <c r="P129" s="25"/>
    </row>
    <row r="130" spans="7:16" s="92" customFormat="1" x14ac:dyDescent="0.2">
      <c r="G130" s="25"/>
      <c r="H130" s="25"/>
      <c r="I130" s="25"/>
      <c r="J130" s="25"/>
      <c r="K130" s="25"/>
      <c r="L130" s="25"/>
      <c r="M130" s="25"/>
      <c r="N130" s="25"/>
      <c r="O130" s="25"/>
      <c r="P130" s="25"/>
    </row>
    <row r="131" spans="7:16" s="92" customFormat="1" x14ac:dyDescent="0.2">
      <c r="G131" s="25"/>
      <c r="H131" s="25"/>
      <c r="I131" s="25"/>
      <c r="J131" s="25"/>
      <c r="K131" s="25"/>
      <c r="L131" s="25"/>
      <c r="M131" s="25"/>
      <c r="N131" s="25"/>
      <c r="O131" s="25"/>
      <c r="P131" s="25"/>
    </row>
    <row r="132" spans="7:16" s="92" customFormat="1" x14ac:dyDescent="0.2">
      <c r="G132" s="25"/>
      <c r="H132" s="25"/>
      <c r="I132" s="25"/>
      <c r="J132" s="25"/>
      <c r="K132" s="25"/>
      <c r="L132" s="25"/>
      <c r="M132" s="25"/>
      <c r="N132" s="25"/>
      <c r="O132" s="25"/>
      <c r="P132" s="25"/>
    </row>
    <row r="133" spans="7:16" s="92" customFormat="1" x14ac:dyDescent="0.2">
      <c r="G133" s="25"/>
      <c r="H133" s="25"/>
      <c r="I133" s="25"/>
      <c r="J133" s="25"/>
      <c r="K133" s="25"/>
      <c r="L133" s="25"/>
      <c r="M133" s="25"/>
      <c r="N133" s="25"/>
      <c r="O133" s="25"/>
      <c r="P133" s="25"/>
    </row>
    <row r="134" spans="7:16" s="92" customFormat="1" x14ac:dyDescent="0.2">
      <c r="G134" s="25"/>
      <c r="H134" s="25"/>
      <c r="I134" s="25"/>
      <c r="J134" s="25"/>
      <c r="K134" s="25"/>
      <c r="L134" s="25"/>
      <c r="M134" s="25"/>
      <c r="N134" s="25"/>
      <c r="O134" s="25"/>
      <c r="P134" s="25"/>
    </row>
    <row r="135" spans="7:16" s="92" customFormat="1" x14ac:dyDescent="0.2">
      <c r="G135" s="25"/>
      <c r="H135" s="25"/>
      <c r="I135" s="25"/>
      <c r="J135" s="25"/>
      <c r="K135" s="25"/>
      <c r="L135" s="25"/>
      <c r="M135" s="25"/>
      <c r="N135" s="25"/>
      <c r="O135" s="25"/>
      <c r="P135" s="25"/>
    </row>
    <row r="136" spans="7:16" s="92" customFormat="1" x14ac:dyDescent="0.2">
      <c r="G136" s="25"/>
      <c r="H136" s="25"/>
      <c r="I136" s="25"/>
      <c r="J136" s="25"/>
      <c r="K136" s="25"/>
      <c r="L136" s="25"/>
      <c r="M136" s="25"/>
      <c r="N136" s="25"/>
      <c r="O136" s="25"/>
      <c r="P136" s="25"/>
    </row>
    <row r="137" spans="7:16" s="92" customFormat="1" x14ac:dyDescent="0.2">
      <c r="G137" s="25"/>
      <c r="H137" s="25"/>
      <c r="I137" s="25"/>
      <c r="J137" s="25"/>
      <c r="K137" s="25"/>
      <c r="L137" s="25"/>
      <c r="M137" s="25"/>
      <c r="N137" s="25"/>
      <c r="O137" s="25"/>
      <c r="P137" s="25"/>
    </row>
    <row r="138" spans="7:16" s="92" customFormat="1" x14ac:dyDescent="0.2">
      <c r="G138" s="25"/>
      <c r="H138" s="25"/>
      <c r="I138" s="25"/>
      <c r="J138" s="25"/>
      <c r="K138" s="25"/>
      <c r="L138" s="25"/>
      <c r="M138" s="25"/>
      <c r="N138" s="25"/>
      <c r="O138" s="25"/>
      <c r="P138" s="25"/>
    </row>
    <row r="139" spans="7:16" s="92" customFormat="1" x14ac:dyDescent="0.2">
      <c r="G139" s="25"/>
      <c r="H139" s="25"/>
      <c r="I139" s="25"/>
      <c r="J139" s="25"/>
      <c r="K139" s="25"/>
      <c r="L139" s="25"/>
      <c r="M139" s="25"/>
      <c r="N139" s="25"/>
      <c r="O139" s="25"/>
      <c r="P139" s="25"/>
    </row>
    <row r="140" spans="7:16" s="92" customFormat="1" x14ac:dyDescent="0.2">
      <c r="G140" s="25"/>
      <c r="H140" s="25"/>
      <c r="I140" s="25"/>
      <c r="J140" s="25"/>
      <c r="K140" s="25"/>
      <c r="L140" s="25"/>
      <c r="M140" s="25"/>
      <c r="N140" s="25"/>
      <c r="O140" s="25"/>
      <c r="P140" s="25"/>
    </row>
    <row r="141" spans="7:16" s="92" customFormat="1" x14ac:dyDescent="0.2">
      <c r="G141" s="25"/>
      <c r="H141" s="25"/>
      <c r="I141" s="25"/>
      <c r="J141" s="25"/>
      <c r="K141" s="25"/>
      <c r="L141" s="25"/>
      <c r="M141" s="25"/>
      <c r="N141" s="25"/>
      <c r="O141" s="25"/>
      <c r="P141" s="25"/>
    </row>
    <row r="142" spans="7:16" s="92" customFormat="1" x14ac:dyDescent="0.2">
      <c r="G142" s="25"/>
      <c r="H142" s="25"/>
      <c r="I142" s="25"/>
      <c r="J142" s="25"/>
      <c r="K142" s="25"/>
      <c r="L142" s="25"/>
      <c r="M142" s="25"/>
      <c r="N142" s="25"/>
      <c r="O142" s="25"/>
      <c r="P142" s="25"/>
    </row>
    <row r="143" spans="7:16" s="92" customFormat="1" x14ac:dyDescent="0.2">
      <c r="G143" s="25"/>
      <c r="H143" s="25"/>
      <c r="I143" s="25"/>
      <c r="J143" s="25"/>
      <c r="K143" s="25"/>
      <c r="L143" s="25"/>
      <c r="M143" s="25"/>
      <c r="N143" s="25"/>
      <c r="O143" s="25"/>
      <c r="P143" s="25"/>
    </row>
  </sheetData>
  <sheetProtection password="EFF6" sheet="1" objects="1" scenarios="1"/>
  <dataConsolidate link="1"/>
  <mergeCells count="20">
    <mergeCell ref="A23:F23"/>
    <mergeCell ref="A21:F21"/>
    <mergeCell ref="B12:F12"/>
    <mergeCell ref="D29:F29"/>
    <mergeCell ref="D35:F35"/>
    <mergeCell ref="G6:G8"/>
    <mergeCell ref="G1:G5"/>
    <mergeCell ref="D20:E20"/>
    <mergeCell ref="B14:F14"/>
    <mergeCell ref="A10:F10"/>
    <mergeCell ref="A15:C15"/>
    <mergeCell ref="A16:C16"/>
    <mergeCell ref="D15:F15"/>
    <mergeCell ref="B11:F11"/>
    <mergeCell ref="B13:F13"/>
    <mergeCell ref="D16:F16"/>
    <mergeCell ref="A18:B18"/>
    <mergeCell ref="A19:B19"/>
    <mergeCell ref="D18:E18"/>
    <mergeCell ref="D19:E19"/>
  </mergeCells>
  <dataValidations count="2">
    <dataValidation type="list" allowBlank="1" showInputMessage="1" showErrorMessage="1" sqref="B22:F22">
      <formula1>#REF!</formula1>
    </dataValidation>
    <dataValidation type="list" allowBlank="1" showInputMessage="1" showErrorMessage="1" sqref="F18">
      <formula1>$C$13:$C$16</formula1>
    </dataValidation>
  </dataValidations>
  <pageMargins left="0" right="0" top="0" bottom="0" header="0" footer="0"/>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Feuil1!$B$1:$B$138</xm:f>
          </x14:formula1>
          <xm:sqref>A2:F2</xm:sqref>
        </x14:dataValidation>
        <x14:dataValidation type="list" allowBlank="1" showInputMessage="1" showErrorMessage="1">
          <x14:formula1>
            <xm:f>Feuil1!$C$1:$C$4</xm:f>
          </x14:formula1>
          <xm:sqref>B7</xm:sqref>
        </x14:dataValidation>
        <x14:dataValidation type="list" allowBlank="1" showInputMessage="1" showErrorMessage="1">
          <x14:formula1>
            <xm:f>Feuil1!$A$1:$A$102</xm:f>
          </x14:formula1>
          <xm:sqref>F1</xm:sqref>
        </x14:dataValidation>
        <x14:dataValidation type="list" allowBlank="1" showInputMessage="1" showErrorMessage="1">
          <x14:formula1>
            <xm:f>Feuil1!$D$1:$D$91</xm:f>
          </x14:formula1>
          <xm:sqref>C17:D17</xm:sqref>
        </x14:dataValidation>
        <x14:dataValidation type="list" allowBlank="1" showInputMessage="1" showErrorMessage="1">
          <x14:formula1>
            <xm:f>Feuil1!$C$13:$C$16</xm:f>
          </x14:formula1>
          <xm:sqref>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3"/>
  <sheetViews>
    <sheetView workbookViewId="0">
      <selection activeCell="N10" sqref="N10"/>
    </sheetView>
  </sheetViews>
  <sheetFormatPr baseColWidth="10" defaultRowHeight="10.5" x14ac:dyDescent="0.2"/>
  <cols>
    <col min="1" max="1" width="8.85546875" style="118" customWidth="1"/>
    <col min="2" max="10" width="9.7109375" style="118" customWidth="1"/>
    <col min="11" max="11" width="11.85546875" style="118" customWidth="1"/>
    <col min="12" max="12" width="4.7109375" style="118" customWidth="1"/>
    <col min="13" max="13" width="9.7109375" style="118" customWidth="1"/>
    <col min="14" max="14" width="6.5703125" style="118" customWidth="1"/>
    <col min="15" max="16" width="7.28515625" style="118" customWidth="1"/>
    <col min="17" max="20" width="11.85546875" style="118" hidden="1" customWidth="1"/>
    <col min="21" max="21" width="122.7109375" style="118" customWidth="1"/>
    <col min="22" max="16384" width="11.42578125" style="118"/>
  </cols>
  <sheetData>
    <row r="1" spans="1:71" s="53" customFormat="1" ht="125.1" customHeight="1" x14ac:dyDescent="0.2">
      <c r="A1" s="115"/>
      <c r="B1" s="116"/>
      <c r="C1" s="116"/>
      <c r="D1" s="116"/>
      <c r="E1" s="116"/>
      <c r="F1" s="116"/>
      <c r="G1" s="117"/>
      <c r="H1" s="117"/>
      <c r="I1" s="117"/>
      <c r="J1" s="117"/>
      <c r="K1" s="117"/>
      <c r="L1" s="117"/>
      <c r="M1" s="117"/>
      <c r="N1" s="117"/>
      <c r="O1" s="117"/>
      <c r="P1" s="117"/>
      <c r="Q1" s="13"/>
      <c r="R1" s="13"/>
      <c r="S1" s="13"/>
      <c r="T1" s="13"/>
      <c r="U1" s="13"/>
    </row>
    <row r="2" spans="1:71" s="18" customFormat="1" ht="22.5" customHeight="1" x14ac:dyDescent="0.2">
      <c r="A2" s="452" t="s">
        <v>250</v>
      </c>
      <c r="B2" s="452"/>
      <c r="C2" s="452"/>
      <c r="D2" s="452"/>
      <c r="E2" s="452"/>
      <c r="F2" s="452"/>
      <c r="G2" s="452"/>
      <c r="H2" s="452"/>
      <c r="I2" s="452"/>
      <c r="J2" s="452"/>
      <c r="K2" s="452"/>
      <c r="L2" s="452" t="s">
        <v>585</v>
      </c>
      <c r="M2" s="452"/>
      <c r="N2" s="452"/>
      <c r="O2" s="452"/>
      <c r="P2" s="452"/>
    </row>
    <row r="3" spans="1:71" ht="15" customHeight="1" x14ac:dyDescent="0.2">
      <c r="A3" s="65" t="str">
        <f>IF(DAPEC!A3="SÉLECTIONNER VOTRE ÉTABLISSEMENT DANS LA LISTE","Sélectionner votre établissement onglet DAPEC ligne 3",DAPEC!A3)</f>
        <v>SELECTIONNER VOTRE ETABLISSEMENT DANS LA LISTE</v>
      </c>
      <c r="B3" s="65"/>
      <c r="C3" s="65"/>
      <c r="D3" s="65"/>
      <c r="E3" s="65"/>
      <c r="F3" s="65"/>
      <c r="G3" s="65"/>
      <c r="H3" s="94"/>
      <c r="I3" s="94"/>
      <c r="J3" s="94"/>
      <c r="K3" s="94"/>
      <c r="L3" s="94"/>
      <c r="M3" s="94"/>
      <c r="N3" s="94"/>
      <c r="O3" s="94"/>
      <c r="P3" s="119" t="str">
        <f>IF(DAPEC!B10="","Renseigner le nom de l'agent onglet DAPEC ligne 10",DAPEC!B10)</f>
        <v>Renseigner le nom de l'agent onglet DAPEC ligne 10</v>
      </c>
      <c r="Q3" s="120"/>
      <c r="R3" s="120"/>
      <c r="S3" s="120"/>
      <c r="T3" s="120"/>
      <c r="U3" s="121" t="s">
        <v>405</v>
      </c>
      <c r="V3" s="120"/>
      <c r="W3" s="120"/>
      <c r="X3" s="120"/>
      <c r="Y3" s="120"/>
      <c r="Z3" s="120"/>
      <c r="AA3" s="120"/>
    </row>
    <row r="4" spans="1:71" ht="15" customHeight="1" x14ac:dyDescent="0.2">
      <c r="A4" s="468" t="s">
        <v>172</v>
      </c>
      <c r="B4" s="468"/>
      <c r="C4" s="469"/>
      <c r="D4" s="469"/>
      <c r="E4" s="469"/>
      <c r="F4" s="469"/>
      <c r="G4" s="122" t="s">
        <v>173</v>
      </c>
      <c r="H4" s="469"/>
      <c r="I4" s="469"/>
      <c r="J4" s="469"/>
      <c r="K4" s="469"/>
      <c r="L4" s="468" t="s">
        <v>174</v>
      </c>
      <c r="M4" s="468"/>
      <c r="N4" s="468"/>
      <c r="O4" s="468"/>
      <c r="P4" s="123"/>
      <c r="Q4" s="120"/>
      <c r="R4" s="120"/>
      <c r="S4" s="120"/>
      <c r="T4" s="120"/>
      <c r="U4" s="120" t="s">
        <v>599</v>
      </c>
      <c r="V4" s="120"/>
      <c r="W4" s="120"/>
      <c r="X4" s="120"/>
      <c r="Y4" s="120"/>
      <c r="Z4" s="120"/>
      <c r="AA4" s="120"/>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row>
    <row r="5" spans="1:71" ht="15" customHeight="1" x14ac:dyDescent="0.2">
      <c r="A5" s="125" t="s">
        <v>418</v>
      </c>
      <c r="B5" s="125"/>
      <c r="C5" s="441" t="s">
        <v>154</v>
      </c>
      <c r="D5" s="441"/>
      <c r="E5" s="126" t="s">
        <v>175</v>
      </c>
      <c r="G5" s="127"/>
      <c r="H5" s="126"/>
      <c r="I5" s="126"/>
      <c r="J5" s="126"/>
      <c r="K5" s="126"/>
      <c r="L5" s="126"/>
      <c r="M5" s="126"/>
      <c r="N5" s="126"/>
      <c r="O5" s="126"/>
      <c r="P5" s="126"/>
      <c r="Q5" s="126"/>
      <c r="R5" s="126"/>
      <c r="S5" s="126"/>
      <c r="T5" s="126"/>
      <c r="U5" s="120"/>
      <c r="V5" s="120"/>
      <c r="W5" s="120"/>
      <c r="X5" s="120"/>
      <c r="Y5" s="120"/>
      <c r="Z5" s="120"/>
      <c r="AA5" s="120"/>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row>
    <row r="6" spans="1:71" ht="10.5" customHeight="1" x14ac:dyDescent="0.2">
      <c r="A6" s="128" t="s">
        <v>247</v>
      </c>
      <c r="B6" s="128" t="s">
        <v>176</v>
      </c>
      <c r="C6" s="128" t="s">
        <v>177</v>
      </c>
      <c r="D6" s="129" t="s">
        <v>0</v>
      </c>
      <c r="E6" s="130" t="s">
        <v>178</v>
      </c>
      <c r="F6" s="128" t="s">
        <v>177</v>
      </c>
      <c r="G6" s="129" t="s">
        <v>0</v>
      </c>
      <c r="H6" s="130" t="s">
        <v>179</v>
      </c>
      <c r="I6" s="128" t="s">
        <v>177</v>
      </c>
      <c r="J6" s="129" t="s">
        <v>0</v>
      </c>
      <c r="K6" s="131" t="s">
        <v>180</v>
      </c>
      <c r="L6" s="132"/>
      <c r="M6" s="457" t="s">
        <v>181</v>
      </c>
      <c r="N6" s="464"/>
      <c r="O6" s="464"/>
      <c r="P6" s="453"/>
      <c r="Q6" s="133"/>
      <c r="R6" s="133"/>
      <c r="S6" s="133"/>
      <c r="T6" s="133"/>
      <c r="U6" s="440" t="s">
        <v>242</v>
      </c>
      <c r="V6" s="134"/>
      <c r="W6" s="134"/>
      <c r="X6" s="134"/>
      <c r="Y6" s="134"/>
      <c r="Z6" s="134"/>
      <c r="AA6" s="134"/>
      <c r="AB6" s="134"/>
      <c r="AC6" s="134"/>
      <c r="AD6" s="134"/>
      <c r="AE6" s="134"/>
      <c r="AF6" s="134"/>
      <c r="AG6" s="134"/>
      <c r="AH6" s="134"/>
      <c r="AI6" s="134"/>
      <c r="AJ6" s="13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row>
    <row r="7" spans="1:71" ht="10.5" customHeight="1" x14ac:dyDescent="0.2">
      <c r="A7" s="135" t="s">
        <v>248</v>
      </c>
      <c r="B7" s="135" t="s">
        <v>182</v>
      </c>
      <c r="C7" s="135" t="s">
        <v>183</v>
      </c>
      <c r="D7" s="136" t="s">
        <v>184</v>
      </c>
      <c r="E7" s="137" t="s">
        <v>185</v>
      </c>
      <c r="F7" s="135" t="s">
        <v>183</v>
      </c>
      <c r="G7" s="136" t="s">
        <v>184</v>
      </c>
      <c r="H7" s="137" t="s">
        <v>186</v>
      </c>
      <c r="I7" s="135" t="s">
        <v>183</v>
      </c>
      <c r="J7" s="136" t="s">
        <v>184</v>
      </c>
      <c r="K7" s="138" t="s">
        <v>28</v>
      </c>
      <c r="L7" s="132"/>
      <c r="M7" s="458"/>
      <c r="N7" s="470"/>
      <c r="O7" s="470"/>
      <c r="P7" s="454"/>
      <c r="Q7" s="133"/>
      <c r="R7" s="133"/>
      <c r="S7" s="133"/>
      <c r="T7" s="133"/>
      <c r="U7" s="440"/>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row>
    <row r="8" spans="1:71" ht="10.5" customHeight="1" x14ac:dyDescent="0.2">
      <c r="A8" s="139" t="s">
        <v>187</v>
      </c>
      <c r="B8" s="140">
        <v>0.28999999999999998</v>
      </c>
      <c r="C8" s="141" t="str">
        <f>IF(C5=A8,Q22,"")</f>
        <v/>
      </c>
      <c r="D8" s="142" t="str">
        <f>IF(C8="","0,00 €",B8*C8)</f>
        <v>0,00 €</v>
      </c>
      <c r="E8" s="143">
        <v>0.36</v>
      </c>
      <c r="F8" s="141" t="str">
        <f>IF(C5=A8,R22,"")</f>
        <v/>
      </c>
      <c r="G8" s="142" t="str">
        <f>IF(F8="","0,00 €",E8*F8)</f>
        <v>0,00 €</v>
      </c>
      <c r="H8" s="143">
        <v>0.21</v>
      </c>
      <c r="I8" s="141" t="str">
        <f>IF(C5=A8,S22,"")</f>
        <v/>
      </c>
      <c r="J8" s="142" t="str">
        <f>IF(I8="","0,00 €",H8*I8)</f>
        <v>0,00 €</v>
      </c>
      <c r="K8" s="144">
        <f>SUM(J8,G8,D8)</f>
        <v>0</v>
      </c>
      <c r="M8" s="471" t="s">
        <v>188</v>
      </c>
      <c r="N8" s="461" t="s">
        <v>177</v>
      </c>
      <c r="O8" s="461"/>
      <c r="P8" s="471" t="s">
        <v>189</v>
      </c>
      <c r="Q8" s="126"/>
      <c r="R8" s="126"/>
      <c r="S8" s="126"/>
      <c r="T8" s="126"/>
      <c r="U8" s="134" t="s">
        <v>243</v>
      </c>
      <c r="V8" s="134"/>
      <c r="W8" s="134"/>
      <c r="X8" s="134"/>
      <c r="Y8" s="134"/>
      <c r="Z8" s="134"/>
      <c r="AA8" s="134"/>
      <c r="AB8" s="134"/>
      <c r="AC8" s="134"/>
      <c r="AD8" s="134"/>
      <c r="AE8" s="134"/>
      <c r="AF8" s="134"/>
      <c r="AG8" s="134"/>
      <c r="AH8" s="134"/>
      <c r="AI8" s="134"/>
      <c r="AJ8" s="13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row>
    <row r="9" spans="1:71" ht="10.5" customHeight="1" x14ac:dyDescent="0.2">
      <c r="A9" s="139" t="s">
        <v>190</v>
      </c>
      <c r="B9" s="140">
        <v>0.37</v>
      </c>
      <c r="C9" s="141" t="str">
        <f>IF(C5=A9,Q22,"")</f>
        <v/>
      </c>
      <c r="D9" s="142" t="str">
        <f>IF(C9="","0,00 €",B9*C9)</f>
        <v>0,00 €</v>
      </c>
      <c r="E9" s="143">
        <v>0.46</v>
      </c>
      <c r="F9" s="141" t="str">
        <f>IF(C5=A9,R22,"")</f>
        <v/>
      </c>
      <c r="G9" s="142" t="str">
        <f>IF(F9="","0,00 €",E9*F9)</f>
        <v>0,00 €</v>
      </c>
      <c r="H9" s="143">
        <v>0.27</v>
      </c>
      <c r="I9" s="141" t="str">
        <f>IF(C5=A9,S22,"")</f>
        <v/>
      </c>
      <c r="J9" s="142" t="str">
        <f>IF(I9="","0,00 €",H9*I9)</f>
        <v>0,00 €</v>
      </c>
      <c r="K9" s="144">
        <f>SUM(J9,G9,D9)</f>
        <v>0</v>
      </c>
      <c r="M9" s="472"/>
      <c r="N9" s="132" t="s">
        <v>191</v>
      </c>
      <c r="O9" s="132" t="s">
        <v>192</v>
      </c>
      <c r="P9" s="472"/>
      <c r="Q9" s="126"/>
      <c r="R9" s="126"/>
      <c r="S9" s="126"/>
      <c r="T9" s="126"/>
      <c r="U9" s="145" t="s">
        <v>401</v>
      </c>
      <c r="V9" s="121"/>
      <c r="W9" s="121"/>
      <c r="X9" s="121"/>
      <c r="Y9" s="121"/>
      <c r="Z9" s="121"/>
      <c r="AA9" s="121"/>
      <c r="AB9" s="121"/>
      <c r="AC9" s="121"/>
      <c r="AD9" s="121"/>
      <c r="AE9" s="121"/>
      <c r="AF9" s="121"/>
      <c r="AG9" s="121"/>
      <c r="AH9" s="121"/>
      <c r="AI9" s="121"/>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row>
    <row r="10" spans="1:71" ht="10.5" customHeight="1" x14ac:dyDescent="0.2">
      <c r="A10" s="139" t="s">
        <v>193</v>
      </c>
      <c r="B10" s="140">
        <v>0.41</v>
      </c>
      <c r="C10" s="141" t="str">
        <f>IF(C5=A10,Q22,"")</f>
        <v/>
      </c>
      <c r="D10" s="142" t="str">
        <f>IF(C10="","0,00 €",B10*C10)</f>
        <v>0,00 €</v>
      </c>
      <c r="E10" s="143">
        <v>0.5</v>
      </c>
      <c r="F10" s="141" t="str">
        <f>IF(C5=A10,R22,"")</f>
        <v/>
      </c>
      <c r="G10" s="142" t="str">
        <f>IF(F10="","0,00 €",E10*F10)</f>
        <v>0,00 €</v>
      </c>
      <c r="H10" s="146">
        <v>0.28999999999999998</v>
      </c>
      <c r="I10" s="147" t="str">
        <f>IF(C5=A10,S22,"")</f>
        <v/>
      </c>
      <c r="J10" s="142" t="str">
        <f>IF(I10="","0,00 €",H10*I10)</f>
        <v>0,00 €</v>
      </c>
      <c r="K10" s="144">
        <f>SUM(J10,G10,D10)</f>
        <v>0</v>
      </c>
      <c r="M10" s="148" t="s">
        <v>194</v>
      </c>
      <c r="N10" s="149"/>
      <c r="O10" s="150">
        <f>SUM(P4*N10)</f>
        <v>0</v>
      </c>
      <c r="P10" s="141">
        <f>SUM(O10)</f>
        <v>0</v>
      </c>
      <c r="Q10" s="126"/>
      <c r="R10" s="126"/>
      <c r="S10" s="126"/>
      <c r="T10" s="126"/>
      <c r="U10" s="151" t="s">
        <v>406</v>
      </c>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row>
    <row r="11" spans="1:71" ht="11.45" customHeight="1" x14ac:dyDescent="0.2">
      <c r="H11" s="445" t="s">
        <v>195</v>
      </c>
      <c r="I11" s="446"/>
      <c r="J11" s="447"/>
      <c r="K11" s="152">
        <f>SUM(K8:K10)</f>
        <v>0</v>
      </c>
      <c r="M11" s="148" t="s">
        <v>196</v>
      </c>
      <c r="N11" s="149"/>
      <c r="O11" s="150">
        <f>SUM(P4*N11)</f>
        <v>0</v>
      </c>
      <c r="P11" s="141">
        <f>SUM(P10+O11)</f>
        <v>0</v>
      </c>
      <c r="Q11" s="126"/>
      <c r="R11" s="126"/>
      <c r="S11" s="126"/>
      <c r="T11" s="126"/>
      <c r="U11" s="151" t="s">
        <v>407</v>
      </c>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row>
    <row r="12" spans="1:71" ht="10.5" customHeight="1" x14ac:dyDescent="0.2">
      <c r="A12" s="442" t="s">
        <v>422</v>
      </c>
      <c r="B12" s="442"/>
      <c r="C12" s="442"/>
      <c r="D12" s="442"/>
      <c r="M12" s="148" t="s">
        <v>198</v>
      </c>
      <c r="N12" s="149"/>
      <c r="O12" s="150">
        <f>SUM(P4*N12)</f>
        <v>0</v>
      </c>
      <c r="P12" s="141">
        <f t="shared" ref="P12:P21" si="0">SUM(P11+O12)</f>
        <v>0</v>
      </c>
      <c r="Q12" s="126"/>
      <c r="R12" s="126"/>
      <c r="S12" s="126"/>
      <c r="T12" s="126"/>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row>
    <row r="13" spans="1:71" ht="10.5" customHeight="1" x14ac:dyDescent="0.2">
      <c r="A13" s="455"/>
      <c r="B13" s="461"/>
      <c r="C13" s="461"/>
      <c r="D13" s="462"/>
      <c r="E13" s="153" t="s">
        <v>199</v>
      </c>
      <c r="F13" s="154" t="s">
        <v>200</v>
      </c>
      <c r="G13" s="155" t="s">
        <v>0</v>
      </c>
      <c r="H13" s="153" t="s">
        <v>201</v>
      </c>
      <c r="I13" s="154" t="s">
        <v>200</v>
      </c>
      <c r="J13" s="155" t="s">
        <v>0</v>
      </c>
      <c r="K13" s="156" t="s">
        <v>180</v>
      </c>
      <c r="M13" s="148" t="s">
        <v>202</v>
      </c>
      <c r="N13" s="149"/>
      <c r="O13" s="150">
        <f>SUM(P4*N13)</f>
        <v>0</v>
      </c>
      <c r="P13" s="141">
        <f t="shared" si="0"/>
        <v>0</v>
      </c>
      <c r="Q13" s="126"/>
      <c r="R13" s="126"/>
      <c r="S13" s="126"/>
      <c r="T13" s="126"/>
      <c r="U13" s="157" t="s">
        <v>244</v>
      </c>
      <c r="V13" s="134"/>
      <c r="W13" s="134"/>
      <c r="X13" s="134"/>
      <c r="Y13" s="134"/>
      <c r="Z13" s="134"/>
      <c r="AA13" s="134"/>
      <c r="AB13" s="134"/>
      <c r="AC13" s="134"/>
      <c r="AD13" s="134"/>
      <c r="AE13" s="134"/>
      <c r="AF13" s="134"/>
      <c r="AG13" s="134"/>
      <c r="AH13" s="134"/>
      <c r="AI13" s="134"/>
      <c r="AJ13" s="13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row>
    <row r="14" spans="1:71" ht="10.5" customHeight="1" x14ac:dyDescent="0.2">
      <c r="A14" s="451" t="s">
        <v>203</v>
      </c>
      <c r="B14" s="449"/>
      <c r="C14" s="449"/>
      <c r="D14" s="450"/>
      <c r="E14" s="158">
        <v>0</v>
      </c>
      <c r="F14" s="159"/>
      <c r="G14" s="160">
        <f>SUM(E14*F14)</f>
        <v>0</v>
      </c>
      <c r="H14" s="158">
        <v>0</v>
      </c>
      <c r="I14" s="159"/>
      <c r="J14" s="160">
        <f>SUM(H14*I14)</f>
        <v>0</v>
      </c>
      <c r="K14" s="144">
        <f>SUM(J14,G14,D14)</f>
        <v>0</v>
      </c>
      <c r="M14" s="148" t="s">
        <v>204</v>
      </c>
      <c r="N14" s="149"/>
      <c r="O14" s="150">
        <f>SUM(P4*N14)</f>
        <v>0</v>
      </c>
      <c r="P14" s="141">
        <f t="shared" si="0"/>
        <v>0</v>
      </c>
      <c r="Q14" s="126"/>
      <c r="R14" s="126"/>
      <c r="S14" s="126"/>
      <c r="T14" s="126"/>
      <c r="U14" s="151" t="s">
        <v>408</v>
      </c>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row>
    <row r="15" spans="1:71" ht="10.5" customHeight="1" x14ac:dyDescent="0.2">
      <c r="A15" s="451" t="s">
        <v>205</v>
      </c>
      <c r="B15" s="449"/>
      <c r="C15" s="449"/>
      <c r="D15" s="450"/>
      <c r="E15" s="158">
        <v>0</v>
      </c>
      <c r="F15" s="159"/>
      <c r="G15" s="160">
        <f>SUM(E15*F15)</f>
        <v>0</v>
      </c>
      <c r="H15" s="158">
        <v>0</v>
      </c>
      <c r="I15" s="159"/>
      <c r="J15" s="160">
        <f>SUM(H15*I15)</f>
        <v>0</v>
      </c>
      <c r="K15" s="144">
        <f>SUM(D15+G15+J15)</f>
        <v>0</v>
      </c>
      <c r="M15" s="148" t="s">
        <v>206</v>
      </c>
      <c r="N15" s="149"/>
      <c r="O15" s="150">
        <f>SUM(P4*N15)</f>
        <v>0</v>
      </c>
      <c r="P15" s="141">
        <f t="shared" si="0"/>
        <v>0</v>
      </c>
      <c r="Q15" s="126"/>
      <c r="R15" s="126"/>
      <c r="S15" s="126"/>
      <c r="T15" s="126"/>
      <c r="U15" s="161" t="s">
        <v>409</v>
      </c>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row>
    <row r="16" spans="1:71" ht="10.5" customHeight="1" x14ac:dyDescent="0.2">
      <c r="A16" s="455"/>
      <c r="B16" s="461"/>
      <c r="C16" s="461"/>
      <c r="D16" s="461"/>
      <c r="E16" s="461"/>
      <c r="F16" s="461"/>
      <c r="G16" s="462"/>
      <c r="H16" s="162" t="s">
        <v>207</v>
      </c>
      <c r="I16" s="148" t="s">
        <v>200</v>
      </c>
      <c r="J16" s="163" t="s">
        <v>0</v>
      </c>
      <c r="K16" s="164"/>
      <c r="L16" s="132"/>
      <c r="M16" s="148" t="s">
        <v>208</v>
      </c>
      <c r="N16" s="149"/>
      <c r="O16" s="150">
        <f>SUM(P4*N16)</f>
        <v>0</v>
      </c>
      <c r="P16" s="141">
        <f t="shared" si="0"/>
        <v>0</v>
      </c>
      <c r="Q16" s="133"/>
      <c r="R16" s="133"/>
      <c r="S16" s="133"/>
      <c r="T16" s="133"/>
      <c r="V16" s="165"/>
      <c r="W16" s="165"/>
      <c r="X16" s="165"/>
      <c r="Y16" s="165"/>
      <c r="Z16" s="165"/>
      <c r="AA16" s="165"/>
      <c r="AB16" s="165"/>
      <c r="AC16" s="165"/>
      <c r="AD16" s="165"/>
      <c r="AE16" s="165"/>
      <c r="AF16" s="165"/>
      <c r="AG16" s="165"/>
      <c r="AH16" s="165"/>
      <c r="AI16" s="165"/>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row>
    <row r="17" spans="1:71" ht="10.5" customHeight="1" x14ac:dyDescent="0.2">
      <c r="A17" s="451" t="s">
        <v>403</v>
      </c>
      <c r="B17" s="449"/>
      <c r="C17" s="449"/>
      <c r="D17" s="449"/>
      <c r="E17" s="449"/>
      <c r="F17" s="449"/>
      <c r="G17" s="450"/>
      <c r="H17" s="162">
        <v>1.49</v>
      </c>
      <c r="I17" s="159"/>
      <c r="J17" s="160">
        <f t="shared" ref="J17:J24" si="1">SUM(H17*I17)</f>
        <v>0</v>
      </c>
      <c r="K17" s="144">
        <f t="shared" ref="K17:K24" si="2">SUM(J17)</f>
        <v>0</v>
      </c>
      <c r="M17" s="148" t="s">
        <v>210</v>
      </c>
      <c r="N17" s="149"/>
      <c r="O17" s="150">
        <f>SUM(P4*N17)</f>
        <v>0</v>
      </c>
      <c r="P17" s="141">
        <f t="shared" si="0"/>
        <v>0</v>
      </c>
      <c r="Q17" s="126" t="s">
        <v>415</v>
      </c>
      <c r="R17" s="126"/>
      <c r="S17" s="126"/>
      <c r="T17" s="126"/>
      <c r="U17" s="166" t="s">
        <v>421</v>
      </c>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row>
    <row r="18" spans="1:71" ht="10.5" customHeight="1" x14ac:dyDescent="0.2">
      <c r="A18" s="451" t="s">
        <v>404</v>
      </c>
      <c r="B18" s="449"/>
      <c r="C18" s="449"/>
      <c r="D18" s="449"/>
      <c r="E18" s="449"/>
      <c r="F18" s="449"/>
      <c r="G18" s="450"/>
      <c r="H18" s="162">
        <v>1.9</v>
      </c>
      <c r="I18" s="159"/>
      <c r="J18" s="160">
        <f t="shared" si="1"/>
        <v>0</v>
      </c>
      <c r="K18" s="144">
        <f t="shared" si="2"/>
        <v>0</v>
      </c>
      <c r="M18" s="148" t="s">
        <v>212</v>
      </c>
      <c r="N18" s="149"/>
      <c r="O18" s="150">
        <f>SUM(P4*N18)</f>
        <v>0</v>
      </c>
      <c r="P18" s="141">
        <f t="shared" si="0"/>
        <v>0</v>
      </c>
      <c r="Q18" s="126"/>
      <c r="R18" s="126"/>
      <c r="S18" s="126"/>
      <c r="T18" s="126"/>
      <c r="U18" s="167" t="s">
        <v>416</v>
      </c>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row>
    <row r="19" spans="1:71" ht="10.5" customHeight="1" x14ac:dyDescent="0.2">
      <c r="A19" s="451" t="s">
        <v>213</v>
      </c>
      <c r="B19" s="449"/>
      <c r="C19" s="449"/>
      <c r="D19" s="449"/>
      <c r="E19" s="449"/>
      <c r="F19" s="449"/>
      <c r="G19" s="450"/>
      <c r="H19" s="168">
        <v>0</v>
      </c>
      <c r="I19" s="159"/>
      <c r="J19" s="160">
        <f t="shared" si="1"/>
        <v>0</v>
      </c>
      <c r="K19" s="144">
        <f t="shared" si="2"/>
        <v>0</v>
      </c>
      <c r="M19" s="148" t="s">
        <v>214</v>
      </c>
      <c r="N19" s="149"/>
      <c r="O19" s="150">
        <f>SUM(P4*N19)</f>
        <v>0</v>
      </c>
      <c r="P19" s="141">
        <f t="shared" si="0"/>
        <v>0</v>
      </c>
      <c r="Q19" s="126"/>
      <c r="R19" s="126"/>
      <c r="S19" s="126"/>
      <c r="T19" s="126"/>
      <c r="U19" s="151" t="s">
        <v>410</v>
      </c>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row>
    <row r="20" spans="1:71" ht="10.5" customHeight="1" x14ac:dyDescent="0.2">
      <c r="A20" s="451" t="s">
        <v>215</v>
      </c>
      <c r="B20" s="449"/>
      <c r="C20" s="449"/>
      <c r="D20" s="449"/>
      <c r="E20" s="449"/>
      <c r="F20" s="449"/>
      <c r="G20" s="450"/>
      <c r="H20" s="168">
        <v>0</v>
      </c>
      <c r="I20" s="159"/>
      <c r="J20" s="160">
        <f t="shared" si="1"/>
        <v>0</v>
      </c>
      <c r="K20" s="144">
        <f t="shared" si="2"/>
        <v>0</v>
      </c>
      <c r="M20" s="148" t="s">
        <v>216</v>
      </c>
      <c r="N20" s="149"/>
      <c r="O20" s="150">
        <f>SUM(P4*N20)</f>
        <v>0</v>
      </c>
      <c r="P20" s="141">
        <f t="shared" si="0"/>
        <v>0</v>
      </c>
      <c r="Q20" s="126"/>
      <c r="R20" s="126"/>
      <c r="S20" s="126"/>
      <c r="T20" s="126"/>
      <c r="U20" s="151" t="s">
        <v>411</v>
      </c>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row>
    <row r="21" spans="1:71" ht="10.5" customHeight="1" x14ac:dyDescent="0.2">
      <c r="A21" s="451" t="s">
        <v>217</v>
      </c>
      <c r="B21" s="449"/>
      <c r="C21" s="449"/>
      <c r="D21" s="449"/>
      <c r="E21" s="449"/>
      <c r="F21" s="449"/>
      <c r="G21" s="450"/>
      <c r="H21" s="168">
        <v>0</v>
      </c>
      <c r="I21" s="159"/>
      <c r="J21" s="160">
        <f t="shared" si="1"/>
        <v>0</v>
      </c>
      <c r="K21" s="144">
        <f t="shared" si="2"/>
        <v>0</v>
      </c>
      <c r="M21" s="148" t="s">
        <v>218</v>
      </c>
      <c r="N21" s="149"/>
      <c r="O21" s="150">
        <f>SUM(P4*N21)</f>
        <v>0</v>
      </c>
      <c r="P21" s="141">
        <f t="shared" si="0"/>
        <v>0</v>
      </c>
      <c r="Q21" s="118" t="s">
        <v>154</v>
      </c>
      <c r="R21" s="169" t="s">
        <v>187</v>
      </c>
      <c r="S21" s="169" t="s">
        <v>190</v>
      </c>
      <c r="T21" s="169" t="s">
        <v>193</v>
      </c>
      <c r="U21" s="151" t="s">
        <v>412</v>
      </c>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row>
    <row r="22" spans="1:71" ht="10.5" customHeight="1" x14ac:dyDescent="0.2">
      <c r="A22" s="451" t="s">
        <v>219</v>
      </c>
      <c r="B22" s="449"/>
      <c r="C22" s="449"/>
      <c r="D22" s="449"/>
      <c r="E22" s="449"/>
      <c r="F22" s="449"/>
      <c r="G22" s="450"/>
      <c r="H22" s="168">
        <v>0</v>
      </c>
      <c r="I22" s="159"/>
      <c r="J22" s="160">
        <f t="shared" si="1"/>
        <v>0</v>
      </c>
      <c r="K22" s="144">
        <f t="shared" si="2"/>
        <v>0</v>
      </c>
      <c r="M22" s="170" t="s">
        <v>180</v>
      </c>
      <c r="N22" s="171">
        <f>SUM(N10:N21)</f>
        <v>0</v>
      </c>
      <c r="O22" s="172">
        <f>SUM(O10:O21)</f>
        <v>0</v>
      </c>
      <c r="P22" s="173">
        <f>SUM(P21)</f>
        <v>0</v>
      </c>
      <c r="Q22" s="174">
        <f>IF(O22&gt;2000,2000,O22)</f>
        <v>0</v>
      </c>
      <c r="R22" s="174">
        <f>IF(O22&gt;10000,8000,O22-Q22)</f>
        <v>0</v>
      </c>
      <c r="S22" s="174">
        <f>IF(O22&gt;10000,O22-(Q22+R22),0)</f>
        <v>0</v>
      </c>
      <c r="T22" s="174"/>
      <c r="U22" s="151" t="s">
        <v>413</v>
      </c>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row>
    <row r="23" spans="1:71" ht="10.5" customHeight="1" x14ac:dyDescent="0.2">
      <c r="A23" s="451" t="s">
        <v>220</v>
      </c>
      <c r="B23" s="449"/>
      <c r="C23" s="449"/>
      <c r="D23" s="449"/>
      <c r="E23" s="449"/>
      <c r="F23" s="449"/>
      <c r="G23" s="450"/>
      <c r="H23" s="168">
        <v>0</v>
      </c>
      <c r="I23" s="159"/>
      <c r="J23" s="160">
        <f t="shared" si="1"/>
        <v>0</v>
      </c>
      <c r="K23" s="144">
        <f t="shared" si="2"/>
        <v>0</v>
      </c>
      <c r="Q23" s="126"/>
      <c r="R23" s="126"/>
      <c r="S23" s="126"/>
      <c r="T23" s="126"/>
      <c r="U23" s="151" t="s">
        <v>417</v>
      </c>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row>
    <row r="24" spans="1:71" ht="10.5" customHeight="1" x14ac:dyDescent="0.2">
      <c r="A24" s="451" t="s">
        <v>221</v>
      </c>
      <c r="B24" s="449"/>
      <c r="C24" s="449"/>
      <c r="D24" s="449"/>
      <c r="E24" s="449"/>
      <c r="F24" s="449"/>
      <c r="G24" s="450"/>
      <c r="H24" s="168">
        <v>0</v>
      </c>
      <c r="I24" s="159"/>
      <c r="J24" s="160">
        <f t="shared" si="1"/>
        <v>0</v>
      </c>
      <c r="K24" s="144">
        <f t="shared" si="2"/>
        <v>0</v>
      </c>
      <c r="Q24" s="126"/>
      <c r="R24" s="126"/>
      <c r="S24" s="126"/>
      <c r="T24" s="126"/>
      <c r="U24" s="151" t="s">
        <v>414</v>
      </c>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row>
    <row r="25" spans="1:71" ht="11.45" customHeight="1" x14ac:dyDescent="0.2">
      <c r="H25" s="445" t="s">
        <v>222</v>
      </c>
      <c r="I25" s="446"/>
      <c r="J25" s="447"/>
      <c r="K25" s="152">
        <f>SUM(K14:K24)</f>
        <v>0</v>
      </c>
      <c r="M25" s="457" t="s">
        <v>226</v>
      </c>
      <c r="N25" s="464"/>
      <c r="O25" s="464"/>
      <c r="P25" s="453"/>
      <c r="Q25" s="126"/>
      <c r="R25" s="126"/>
      <c r="S25" s="126"/>
      <c r="T25" s="126"/>
      <c r="U25" s="151" t="s">
        <v>419</v>
      </c>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row>
    <row r="26" spans="1:71" ht="10.5" customHeight="1" x14ac:dyDescent="0.2">
      <c r="A26" s="442" t="s">
        <v>223</v>
      </c>
      <c r="B26" s="442"/>
      <c r="C26" s="442"/>
      <c r="M26" s="465"/>
      <c r="N26" s="466"/>
      <c r="O26" s="466"/>
      <c r="P26" s="467"/>
      <c r="Q26" s="126"/>
      <c r="R26" s="126"/>
      <c r="S26" s="126"/>
      <c r="T26" s="126"/>
      <c r="U26" s="161" t="s">
        <v>420</v>
      </c>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row>
    <row r="27" spans="1:71" ht="10.5" customHeight="1" x14ac:dyDescent="0.2">
      <c r="A27" s="455"/>
      <c r="B27" s="461"/>
      <c r="C27" s="461"/>
      <c r="D27" s="462"/>
      <c r="E27" s="463" t="s">
        <v>224</v>
      </c>
      <c r="F27" s="461"/>
      <c r="G27" s="462"/>
      <c r="H27" s="463" t="s">
        <v>225</v>
      </c>
      <c r="I27" s="461"/>
      <c r="J27" s="462"/>
      <c r="K27" s="459" t="s">
        <v>180</v>
      </c>
      <c r="M27" s="457" t="s">
        <v>188</v>
      </c>
      <c r="N27" s="455" t="s">
        <v>228</v>
      </c>
      <c r="O27" s="456"/>
      <c r="P27" s="453" t="s">
        <v>189</v>
      </c>
      <c r="Q27" s="126"/>
      <c r="R27" s="126"/>
      <c r="S27" s="126"/>
      <c r="T27" s="126"/>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row>
    <row r="28" spans="1:71" ht="10.5" customHeight="1" x14ac:dyDescent="0.2">
      <c r="A28" s="175"/>
      <c r="B28" s="176"/>
      <c r="C28" s="176"/>
      <c r="D28" s="177"/>
      <c r="E28" s="153" t="s">
        <v>227</v>
      </c>
      <c r="F28" s="154" t="s">
        <v>200</v>
      </c>
      <c r="G28" s="155" t="s">
        <v>0</v>
      </c>
      <c r="H28" s="153" t="s">
        <v>227</v>
      </c>
      <c r="I28" s="154" t="s">
        <v>200</v>
      </c>
      <c r="J28" s="155" t="s">
        <v>0</v>
      </c>
      <c r="K28" s="460"/>
      <c r="M28" s="458"/>
      <c r="N28" s="148" t="s">
        <v>251</v>
      </c>
      <c r="O28" s="148" t="s">
        <v>252</v>
      </c>
      <c r="P28" s="454"/>
      <c r="Q28" s="126"/>
      <c r="R28" s="126"/>
      <c r="S28" s="126"/>
      <c r="T28" s="126"/>
      <c r="U28" s="166" t="s">
        <v>423</v>
      </c>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row>
    <row r="29" spans="1:71" ht="10.5" customHeight="1" x14ac:dyDescent="0.2">
      <c r="A29" s="451" t="s">
        <v>600</v>
      </c>
      <c r="B29" s="449"/>
      <c r="C29" s="449"/>
      <c r="D29" s="450"/>
      <c r="E29" s="143">
        <f>SUM(H29/2)</f>
        <v>45</v>
      </c>
      <c r="F29" s="178">
        <f>IF(N42&gt;10,10,N42)</f>
        <v>0</v>
      </c>
      <c r="G29" s="160">
        <f>SUM(E29*F29)</f>
        <v>0</v>
      </c>
      <c r="H29" s="143">
        <v>90</v>
      </c>
      <c r="I29" s="178">
        <f>IF(O42&gt;10,10,O42)</f>
        <v>0</v>
      </c>
      <c r="J29" s="160">
        <f>SUM(H29*I29)</f>
        <v>0</v>
      </c>
      <c r="K29" s="144">
        <f>SUM(G29+J29)</f>
        <v>0</v>
      </c>
      <c r="M29" s="148"/>
      <c r="N29" s="179"/>
      <c r="O29" s="179"/>
      <c r="P29" s="148"/>
      <c r="Q29" s="126"/>
      <c r="R29" s="126"/>
      <c r="S29" s="126"/>
      <c r="T29" s="126"/>
      <c r="U29" s="161" t="s">
        <v>424</v>
      </c>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row>
    <row r="30" spans="1:71" ht="10.5" customHeight="1" x14ac:dyDescent="0.2">
      <c r="A30" s="451" t="s">
        <v>601</v>
      </c>
      <c r="B30" s="449"/>
      <c r="C30" s="449"/>
      <c r="D30" s="450"/>
      <c r="E30" s="143">
        <f>SUM(H30/2)</f>
        <v>40.5</v>
      </c>
      <c r="F30" s="178">
        <f>IF(N42&gt;30,20,N42-F29)</f>
        <v>0</v>
      </c>
      <c r="G30" s="160">
        <f>SUM(E30*F30)</f>
        <v>0</v>
      </c>
      <c r="H30" s="143">
        <f>SUM(H29)-(H29*10%)</f>
        <v>81</v>
      </c>
      <c r="I30" s="178">
        <f>IF(O42&gt;30,20,O42-I29)</f>
        <v>0</v>
      </c>
      <c r="J30" s="160">
        <f>SUM(H30*I30)</f>
        <v>0</v>
      </c>
      <c r="K30" s="144">
        <f>SUM(G30+J30)</f>
        <v>0</v>
      </c>
      <c r="M30" s="148" t="s">
        <v>194</v>
      </c>
      <c r="N30" s="159"/>
      <c r="O30" s="159"/>
      <c r="P30" s="180">
        <f>SUM(N30:O30)</f>
        <v>0</v>
      </c>
      <c r="Q30" s="126"/>
      <c r="R30" s="126"/>
      <c r="S30" s="126"/>
      <c r="T30" s="126"/>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row>
    <row r="31" spans="1:71" ht="10.5" customHeight="1" x14ac:dyDescent="0.2">
      <c r="A31" s="451" t="s">
        <v>602</v>
      </c>
      <c r="B31" s="449"/>
      <c r="C31" s="449"/>
      <c r="D31" s="450"/>
      <c r="E31" s="143">
        <f>SUM(H31/2)</f>
        <v>36</v>
      </c>
      <c r="F31" s="178">
        <f>IF(N42&gt;60,30,N42-(F29+F30))</f>
        <v>0</v>
      </c>
      <c r="G31" s="160">
        <f>SUM(E31*F31)</f>
        <v>0</v>
      </c>
      <c r="H31" s="143">
        <f>SUM(H29)-(H29*20%)</f>
        <v>72</v>
      </c>
      <c r="I31" s="178">
        <f>IF(O42&gt;60,30,O42-(I29+I30))</f>
        <v>0</v>
      </c>
      <c r="J31" s="160">
        <f>SUM(H31*I31)</f>
        <v>0</v>
      </c>
      <c r="K31" s="144">
        <f>SUM(G31+J31)</f>
        <v>0</v>
      </c>
      <c r="M31" s="148" t="s">
        <v>196</v>
      </c>
      <c r="N31" s="159"/>
      <c r="O31" s="159"/>
      <c r="P31" s="180">
        <f>SUM(P30+N31+O31)</f>
        <v>0</v>
      </c>
      <c r="Q31" s="126"/>
      <c r="R31" s="126"/>
      <c r="S31" s="126"/>
      <c r="T31" s="126"/>
      <c r="U31" s="166" t="s">
        <v>245</v>
      </c>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row>
    <row r="32" spans="1:71" ht="10.5" customHeight="1" x14ac:dyDescent="0.2">
      <c r="A32" s="451" t="s">
        <v>603</v>
      </c>
      <c r="B32" s="449"/>
      <c r="C32" s="449"/>
      <c r="D32" s="450"/>
      <c r="E32" s="143">
        <f>SUM(H32/2)</f>
        <v>18</v>
      </c>
      <c r="F32" s="178">
        <f>IF(N42&gt;60,N42-60,0)</f>
        <v>0</v>
      </c>
      <c r="G32" s="160">
        <f>SUM(E32*F32)</f>
        <v>0</v>
      </c>
      <c r="H32" s="143">
        <v>36</v>
      </c>
      <c r="I32" s="178">
        <f>IF(O42&gt;60,O42-60,0)</f>
        <v>0</v>
      </c>
      <c r="J32" s="160">
        <f>SUM(H32*I32)</f>
        <v>0</v>
      </c>
      <c r="K32" s="144">
        <f>SUM(G32+J32)</f>
        <v>0</v>
      </c>
      <c r="M32" s="148" t="s">
        <v>198</v>
      </c>
      <c r="N32" s="159"/>
      <c r="O32" s="159"/>
      <c r="P32" s="180">
        <f t="shared" ref="P32:P41" si="3">SUM(P31+N32+O32)</f>
        <v>0</v>
      </c>
      <c r="Q32" s="126"/>
      <c r="R32" s="126"/>
      <c r="S32" s="126"/>
      <c r="T32" s="126"/>
      <c r="U32" s="151" t="s">
        <v>426</v>
      </c>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row>
    <row r="33" spans="1:71" ht="10.5" customHeight="1" x14ac:dyDescent="0.2">
      <c r="A33" s="181"/>
      <c r="B33" s="182"/>
      <c r="C33" s="182"/>
      <c r="D33" s="182"/>
      <c r="E33" s="182"/>
      <c r="F33" s="182"/>
      <c r="G33" s="182"/>
      <c r="H33" s="183" t="s">
        <v>229</v>
      </c>
      <c r="I33" s="154" t="s">
        <v>200</v>
      </c>
      <c r="J33" s="155" t="s">
        <v>0</v>
      </c>
      <c r="K33" s="184"/>
      <c r="M33" s="148" t="s">
        <v>202</v>
      </c>
      <c r="N33" s="159"/>
      <c r="O33" s="159"/>
      <c r="P33" s="180">
        <f t="shared" si="3"/>
        <v>0</v>
      </c>
      <c r="Q33" s="126"/>
      <c r="R33" s="126"/>
      <c r="S33" s="126"/>
      <c r="T33" s="126"/>
      <c r="U33" s="161" t="s">
        <v>425</v>
      </c>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row>
    <row r="34" spans="1:71" ht="10.5" customHeight="1" x14ac:dyDescent="0.2">
      <c r="A34" s="448" t="s">
        <v>230</v>
      </c>
      <c r="B34" s="449"/>
      <c r="C34" s="449"/>
      <c r="D34" s="449"/>
      <c r="E34" s="449"/>
      <c r="F34" s="449"/>
      <c r="G34" s="450"/>
      <c r="H34" s="158">
        <v>0</v>
      </c>
      <c r="I34" s="159"/>
      <c r="J34" s="160">
        <f>SUM(H34*I34)</f>
        <v>0</v>
      </c>
      <c r="K34" s="144">
        <f>SUM(G34+J34)</f>
        <v>0</v>
      </c>
      <c r="M34" s="148" t="s">
        <v>204</v>
      </c>
      <c r="N34" s="159"/>
      <c r="O34" s="159"/>
      <c r="P34" s="180">
        <f t="shared" si="3"/>
        <v>0</v>
      </c>
      <c r="Q34" s="126"/>
      <c r="R34" s="126"/>
      <c r="S34" s="126"/>
      <c r="T34" s="126"/>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row>
    <row r="35" spans="1:71" ht="10.5" customHeight="1" x14ac:dyDescent="0.2">
      <c r="A35" s="451" t="s">
        <v>231</v>
      </c>
      <c r="B35" s="449"/>
      <c r="C35" s="449"/>
      <c r="D35" s="449"/>
      <c r="E35" s="449"/>
      <c r="F35" s="449"/>
      <c r="G35" s="450"/>
      <c r="H35" s="158">
        <v>0</v>
      </c>
      <c r="I35" s="159"/>
      <c r="J35" s="160">
        <f>SUM(H35*I35)</f>
        <v>0</v>
      </c>
      <c r="K35" s="144">
        <f>SUM(G35+J35)</f>
        <v>0</v>
      </c>
      <c r="M35" s="148" t="s">
        <v>206</v>
      </c>
      <c r="N35" s="159"/>
      <c r="O35" s="159"/>
      <c r="P35" s="180">
        <f t="shared" si="3"/>
        <v>0</v>
      </c>
      <c r="Q35" s="126"/>
      <c r="R35" s="126"/>
      <c r="S35" s="126"/>
      <c r="T35" s="126"/>
      <c r="U35" s="185" t="s">
        <v>246</v>
      </c>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row>
    <row r="36" spans="1:71" ht="11.45" customHeight="1" x14ac:dyDescent="0.2">
      <c r="A36" s="186"/>
      <c r="B36" s="186"/>
      <c r="C36" s="186"/>
      <c r="D36" s="186"/>
      <c r="E36" s="187"/>
      <c r="F36" s="124"/>
      <c r="G36" s="188"/>
      <c r="H36" s="445" t="s">
        <v>232</v>
      </c>
      <c r="I36" s="446"/>
      <c r="J36" s="447"/>
      <c r="K36" s="152">
        <f>SUM(K29:K35)</f>
        <v>0</v>
      </c>
      <c r="M36" s="148" t="s">
        <v>208</v>
      </c>
      <c r="N36" s="159"/>
      <c r="O36" s="159"/>
      <c r="P36" s="180">
        <f t="shared" si="3"/>
        <v>0</v>
      </c>
      <c r="Q36" s="126"/>
      <c r="R36" s="126"/>
      <c r="S36" s="126"/>
      <c r="T36" s="126"/>
      <c r="U36" s="151" t="s">
        <v>402</v>
      </c>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row>
    <row r="37" spans="1:71" ht="10.5" customHeight="1" x14ac:dyDescent="0.2">
      <c r="A37" s="442" t="s">
        <v>233</v>
      </c>
      <c r="B37" s="442"/>
      <c r="C37" s="442"/>
      <c r="M37" s="148" t="s">
        <v>210</v>
      </c>
      <c r="N37" s="159"/>
      <c r="O37" s="159"/>
      <c r="P37" s="180">
        <f t="shared" si="3"/>
        <v>0</v>
      </c>
      <c r="Q37" s="126"/>
      <c r="R37" s="126"/>
      <c r="S37" s="126"/>
      <c r="T37" s="126"/>
      <c r="U37" s="151" t="s">
        <v>429</v>
      </c>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1:71" ht="10.5" customHeight="1" x14ac:dyDescent="0.2">
      <c r="A38" s="154" t="s">
        <v>234</v>
      </c>
      <c r="B38" s="153" t="s">
        <v>235</v>
      </c>
      <c r="C38" s="154" t="s">
        <v>200</v>
      </c>
      <c r="D38" s="155" t="s">
        <v>0</v>
      </c>
      <c r="E38" s="153" t="s">
        <v>236</v>
      </c>
      <c r="F38" s="154" t="s">
        <v>200</v>
      </c>
      <c r="G38" s="155" t="s">
        <v>0</v>
      </c>
      <c r="H38" s="153" t="s">
        <v>237</v>
      </c>
      <c r="I38" s="154" t="s">
        <v>200</v>
      </c>
      <c r="J38" s="155" t="s">
        <v>0</v>
      </c>
      <c r="K38" s="156" t="s">
        <v>180</v>
      </c>
      <c r="M38" s="148" t="s">
        <v>212</v>
      </c>
      <c r="N38" s="159"/>
      <c r="O38" s="159"/>
      <c r="P38" s="180">
        <f t="shared" si="3"/>
        <v>0</v>
      </c>
      <c r="Q38" s="126"/>
      <c r="R38" s="126"/>
      <c r="S38" s="126"/>
      <c r="T38" s="126"/>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row>
    <row r="39" spans="1:71" ht="10.5" customHeight="1" x14ac:dyDescent="0.2">
      <c r="A39" s="148" t="s">
        <v>238</v>
      </c>
      <c r="B39" s="140">
        <v>15.25</v>
      </c>
      <c r="C39" s="159"/>
      <c r="D39" s="160">
        <f>SUM(B39*C39)</f>
        <v>0</v>
      </c>
      <c r="E39" s="143">
        <v>7.63</v>
      </c>
      <c r="F39" s="159"/>
      <c r="G39" s="160">
        <f>SUM(E39*F39)</f>
        <v>0</v>
      </c>
      <c r="H39" s="158">
        <v>0</v>
      </c>
      <c r="I39" s="159"/>
      <c r="J39" s="160">
        <f>SUM(H39*I39)</f>
        <v>0</v>
      </c>
      <c r="K39" s="144">
        <f>SUM(J39,G39,D39)</f>
        <v>0</v>
      </c>
      <c r="M39" s="148" t="s">
        <v>214</v>
      </c>
      <c r="N39" s="159"/>
      <c r="O39" s="159"/>
      <c r="P39" s="180">
        <f t="shared" si="3"/>
        <v>0</v>
      </c>
      <c r="Q39" s="126"/>
      <c r="R39" s="126"/>
      <c r="S39" s="126"/>
      <c r="T39" s="126"/>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spans="1:71" ht="10.5" customHeight="1" x14ac:dyDescent="0.2">
      <c r="A40" s="148" t="s">
        <v>239</v>
      </c>
      <c r="B40" s="140">
        <v>15.25</v>
      </c>
      <c r="C40" s="159"/>
      <c r="D40" s="160">
        <f>SUM(B40*C40)</f>
        <v>0</v>
      </c>
      <c r="E40" s="443" t="s">
        <v>428</v>
      </c>
      <c r="F40" s="444"/>
      <c r="G40" s="189">
        <v>0</v>
      </c>
      <c r="H40" s="158"/>
      <c r="I40" s="159"/>
      <c r="J40" s="160">
        <f>SUM(H40*I40)</f>
        <v>0</v>
      </c>
      <c r="K40" s="144">
        <f>SUM(D40+G40+J40)</f>
        <v>0</v>
      </c>
      <c r="M40" s="148" t="s">
        <v>216</v>
      </c>
      <c r="N40" s="159"/>
      <c r="O40" s="159"/>
      <c r="P40" s="180">
        <f t="shared" si="3"/>
        <v>0</v>
      </c>
      <c r="Q40" s="126"/>
      <c r="R40" s="126"/>
      <c r="S40" s="126"/>
      <c r="T40" s="126"/>
      <c r="U40" s="120"/>
      <c r="V40" s="120"/>
      <c r="W40" s="120"/>
      <c r="X40" s="120"/>
      <c r="Y40" s="120"/>
      <c r="Z40" s="120"/>
      <c r="AA40" s="120"/>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row>
    <row r="41" spans="1:71" ht="11.45" customHeight="1" x14ac:dyDescent="0.2">
      <c r="H41" s="445" t="s">
        <v>240</v>
      </c>
      <c r="I41" s="446"/>
      <c r="J41" s="447"/>
      <c r="K41" s="152">
        <f>SUM(K39:K40)</f>
        <v>0</v>
      </c>
      <c r="M41" s="148" t="s">
        <v>218</v>
      </c>
      <c r="N41" s="159"/>
      <c r="O41" s="159"/>
      <c r="P41" s="180">
        <f t="shared" si="3"/>
        <v>0</v>
      </c>
      <c r="Q41" s="126"/>
      <c r="R41" s="126"/>
      <c r="S41" s="126"/>
      <c r="T41" s="126"/>
      <c r="U41" s="121"/>
      <c r="V41" s="121"/>
      <c r="W41" s="121"/>
      <c r="X41" s="121"/>
      <c r="Y41" s="121"/>
      <c r="Z41" s="121"/>
      <c r="AA41" s="121"/>
      <c r="AB41" s="121"/>
      <c r="AC41" s="121"/>
      <c r="AD41" s="121"/>
      <c r="AE41" s="121"/>
      <c r="AF41" s="121"/>
      <c r="AG41" s="121"/>
      <c r="AH41" s="121"/>
      <c r="AI41" s="121"/>
      <c r="AJ41" s="121"/>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row>
    <row r="42" spans="1:71" ht="12.75" customHeight="1" x14ac:dyDescent="0.2">
      <c r="H42" s="445" t="s">
        <v>241</v>
      </c>
      <c r="I42" s="446"/>
      <c r="J42" s="447"/>
      <c r="K42" s="152">
        <f>SUM(K11+K25+K36+K41)</f>
        <v>0</v>
      </c>
      <c r="M42" s="190" t="s">
        <v>180</v>
      </c>
      <c r="N42" s="190">
        <f>SUM(N30:N41)</f>
        <v>0</v>
      </c>
      <c r="O42" s="190">
        <f>SUM(O30:O41)</f>
        <v>0</v>
      </c>
      <c r="P42" s="191">
        <f>SUM(P41)</f>
        <v>0</v>
      </c>
      <c r="Q42" s="126"/>
      <c r="R42" s="126"/>
      <c r="S42" s="126"/>
      <c r="T42" s="126"/>
      <c r="U42" s="192"/>
      <c r="V42" s="121"/>
      <c r="W42" s="121"/>
      <c r="X42" s="121"/>
      <c r="Y42" s="121"/>
      <c r="Z42" s="121"/>
      <c r="AA42" s="121"/>
      <c r="AB42" s="121"/>
      <c r="AC42" s="121"/>
      <c r="AD42" s="121"/>
      <c r="AE42" s="121"/>
      <c r="AF42" s="121"/>
      <c r="AG42" s="121"/>
      <c r="AH42" s="121"/>
      <c r="AI42" s="121"/>
      <c r="AJ42" s="121"/>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1:71" x14ac:dyDescent="0.2">
      <c r="H43" s="193"/>
      <c r="I43" s="193"/>
      <c r="J43" s="193"/>
      <c r="K43" s="194"/>
      <c r="M43" s="195"/>
      <c r="N43" s="195"/>
      <c r="O43" s="195"/>
      <c r="P43" s="196"/>
      <c r="Q43" s="126"/>
      <c r="R43" s="126"/>
      <c r="S43" s="126"/>
      <c r="T43" s="126"/>
      <c r="U43" s="121"/>
      <c r="V43" s="121"/>
      <c r="W43" s="121"/>
      <c r="X43" s="121"/>
      <c r="Y43" s="121"/>
      <c r="Z43" s="121"/>
      <c r="AA43" s="121"/>
      <c r="AB43" s="121"/>
      <c r="AC43" s="121"/>
      <c r="AD43" s="121"/>
      <c r="AE43" s="121"/>
      <c r="AF43" s="121"/>
      <c r="AG43" s="121"/>
      <c r="AH43" s="121"/>
      <c r="AI43" s="121"/>
      <c r="AJ43" s="121"/>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sheetData>
  <sheetProtection password="EFF6" sheet="1" objects="1" scenarios="1"/>
  <mergeCells count="48">
    <mergeCell ref="M25:P26"/>
    <mergeCell ref="H25:J25"/>
    <mergeCell ref="A18:G18"/>
    <mergeCell ref="A13:D13"/>
    <mergeCell ref="A4:B4"/>
    <mergeCell ref="C4:F4"/>
    <mergeCell ref="H4:K4"/>
    <mergeCell ref="L4:O4"/>
    <mergeCell ref="H11:J11"/>
    <mergeCell ref="E16:G16"/>
    <mergeCell ref="A17:G17"/>
    <mergeCell ref="A24:G24"/>
    <mergeCell ref="M6:P7"/>
    <mergeCell ref="M8:M9"/>
    <mergeCell ref="N8:O8"/>
    <mergeCell ref="P8:P9"/>
    <mergeCell ref="L2:P2"/>
    <mergeCell ref="A2:K2"/>
    <mergeCell ref="P27:P28"/>
    <mergeCell ref="N27:O27"/>
    <mergeCell ref="M27:M28"/>
    <mergeCell ref="K27:K28"/>
    <mergeCell ref="A27:D27"/>
    <mergeCell ref="E27:G27"/>
    <mergeCell ref="H27:J27"/>
    <mergeCell ref="A14:D14"/>
    <mergeCell ref="A15:D15"/>
    <mergeCell ref="A16:D16"/>
    <mergeCell ref="A19:G19"/>
    <mergeCell ref="A20:G20"/>
    <mergeCell ref="A21:G21"/>
    <mergeCell ref="A22:G22"/>
    <mergeCell ref="U6:U7"/>
    <mergeCell ref="C5:D5"/>
    <mergeCell ref="A12:D12"/>
    <mergeCell ref="E40:F40"/>
    <mergeCell ref="H42:J42"/>
    <mergeCell ref="A34:G34"/>
    <mergeCell ref="A35:G35"/>
    <mergeCell ref="H36:J36"/>
    <mergeCell ref="A29:D29"/>
    <mergeCell ref="A37:C37"/>
    <mergeCell ref="H41:J41"/>
    <mergeCell ref="A30:D30"/>
    <mergeCell ref="A31:D31"/>
    <mergeCell ref="A32:D32"/>
    <mergeCell ref="A26:C26"/>
    <mergeCell ref="A23:G23"/>
  </mergeCells>
  <dataValidations count="1">
    <dataValidation type="list" allowBlank="1" showInputMessage="1" showErrorMessage="1" sqref="C5:D5">
      <formula1>$Q$21:$T$21</formula1>
    </dataValidation>
  </dataValidations>
  <pageMargins left="0.31496062992125984" right="0.31496062992125984"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N10" sqref="N10"/>
    </sheetView>
  </sheetViews>
  <sheetFormatPr baseColWidth="10" defaultRowHeight="10.5" x14ac:dyDescent="0.2"/>
  <cols>
    <col min="1" max="1" width="8.85546875" style="118" customWidth="1"/>
    <col min="2" max="10" width="9.7109375" style="118" customWidth="1"/>
    <col min="11" max="11" width="11.85546875" style="118" customWidth="1"/>
    <col min="12" max="12" width="4.7109375" style="118" customWidth="1"/>
    <col min="13" max="13" width="9.7109375" style="118" customWidth="1"/>
    <col min="14" max="14" width="6.5703125" style="118" customWidth="1"/>
    <col min="15" max="16" width="7.28515625" style="118" customWidth="1"/>
    <col min="17" max="22" width="11.42578125" style="20"/>
    <col min="23" max="24" width="11.42578125" style="18"/>
    <col min="25" max="16384" width="11.42578125" style="118"/>
  </cols>
  <sheetData>
    <row r="1" spans="1:24" s="53" customFormat="1" ht="125.1" customHeight="1" x14ac:dyDescent="0.2">
      <c r="A1" s="197"/>
      <c r="G1" s="52"/>
      <c r="H1" s="52"/>
      <c r="I1" s="52"/>
      <c r="J1" s="52"/>
      <c r="K1" s="52"/>
      <c r="L1" s="52"/>
      <c r="M1" s="52"/>
      <c r="N1" s="52"/>
      <c r="O1" s="52"/>
      <c r="P1" s="52"/>
      <c r="Q1" s="8"/>
      <c r="R1" s="8"/>
      <c r="S1" s="8"/>
      <c r="T1" s="8"/>
      <c r="U1" s="8"/>
      <c r="V1" s="202"/>
      <c r="W1" s="201"/>
      <c r="X1" s="201"/>
    </row>
    <row r="2" spans="1:24" s="18" customFormat="1" ht="22.5" customHeight="1" x14ac:dyDescent="0.2">
      <c r="A2" s="452" t="s">
        <v>250</v>
      </c>
      <c r="B2" s="452"/>
      <c r="C2" s="452"/>
      <c r="D2" s="452"/>
      <c r="E2" s="452"/>
      <c r="F2" s="452"/>
      <c r="G2" s="452"/>
      <c r="H2" s="452"/>
      <c r="I2" s="452"/>
      <c r="J2" s="452"/>
      <c r="K2" s="452"/>
      <c r="L2" s="452" t="s">
        <v>586</v>
      </c>
      <c r="M2" s="452"/>
      <c r="N2" s="452"/>
      <c r="O2" s="452"/>
      <c r="P2" s="452"/>
      <c r="Q2" s="20"/>
      <c r="R2" s="20"/>
      <c r="S2" s="20"/>
      <c r="T2" s="20"/>
      <c r="U2" s="20"/>
      <c r="V2" s="20"/>
    </row>
    <row r="3" spans="1:24" ht="15" customHeight="1" x14ac:dyDescent="0.2">
      <c r="A3" s="65" t="str">
        <f>IF(DAPEC!A3="SÉLECTIONNER VOTRE ÉTABLISSEMENT DANS LA LISTE","Sélectionner votre établissement onglet DAPEC ligne 3",DAPEC!A3)</f>
        <v>SELECTIONNER VOTRE ETABLISSEMENT DANS LA LISTE</v>
      </c>
      <c r="B3" s="65"/>
      <c r="C3" s="65"/>
      <c r="D3" s="65"/>
      <c r="E3" s="65"/>
      <c r="F3" s="65"/>
      <c r="G3" s="65"/>
      <c r="H3" s="65"/>
      <c r="I3" s="65"/>
      <c r="J3" s="67"/>
      <c r="K3" s="67"/>
      <c r="L3" s="67"/>
      <c r="M3" s="67"/>
      <c r="N3" s="67"/>
      <c r="O3" s="67"/>
      <c r="P3" s="198" t="str">
        <f>IF(DAPEC!B10="","Renseigner le nom de l'agent onglet DAPEC ligne 10",DAPEC!B10)</f>
        <v>Renseigner le nom de l'agent onglet DAPEC ligne 10</v>
      </c>
      <c r="Q3" s="19"/>
      <c r="R3" s="19"/>
      <c r="S3" s="19"/>
      <c r="T3" s="19"/>
      <c r="U3" s="19"/>
      <c r="V3" s="19"/>
      <c r="W3" s="19"/>
      <c r="X3" s="19"/>
    </row>
    <row r="4" spans="1:24" ht="15" customHeight="1" x14ac:dyDescent="0.2">
      <c r="A4" s="468" t="s">
        <v>172</v>
      </c>
      <c r="B4" s="468"/>
      <c r="C4" s="476" t="str">
        <f>IF('Déplacement 2020'!C4="","",'Déplacement 2020'!C4)</f>
        <v/>
      </c>
      <c r="D4" s="476"/>
      <c r="E4" s="476"/>
      <c r="F4" s="476"/>
      <c r="G4" s="122" t="s">
        <v>173</v>
      </c>
      <c r="H4" s="476" t="str">
        <f>IF('Déplacement 2020'!H4="","",'Déplacement 2020'!H4)</f>
        <v/>
      </c>
      <c r="I4" s="476"/>
      <c r="J4" s="476"/>
      <c r="K4" s="476"/>
      <c r="L4" s="468" t="s">
        <v>174</v>
      </c>
      <c r="M4" s="468"/>
      <c r="N4" s="468"/>
      <c r="O4" s="468"/>
      <c r="P4" s="199">
        <f>'Déplacement 2020'!P4</f>
        <v>0</v>
      </c>
      <c r="Q4" s="19"/>
      <c r="R4" s="19"/>
      <c r="S4" s="19"/>
      <c r="T4" s="19"/>
      <c r="U4" s="19"/>
      <c r="V4" s="19"/>
      <c r="W4" s="19"/>
      <c r="X4" s="19"/>
    </row>
    <row r="5" spans="1:24" ht="15" customHeight="1" x14ac:dyDescent="0.2">
      <c r="A5" s="125" t="s">
        <v>418</v>
      </c>
      <c r="B5" s="125"/>
      <c r="C5" s="477" t="str">
        <f>'Déplacement 2020'!C5</f>
        <v>Choisir</v>
      </c>
      <c r="D5" s="477"/>
      <c r="E5" s="126" t="s">
        <v>175</v>
      </c>
      <c r="G5" s="127"/>
      <c r="H5" s="126"/>
      <c r="I5" s="126"/>
      <c r="J5" s="126"/>
      <c r="K5" s="126"/>
      <c r="L5" s="126"/>
      <c r="M5" s="126"/>
      <c r="N5" s="126"/>
      <c r="O5" s="126"/>
      <c r="P5" s="126"/>
      <c r="W5" s="20"/>
      <c r="X5" s="20"/>
    </row>
    <row r="6" spans="1:24" ht="10.5" customHeight="1" x14ac:dyDescent="0.2">
      <c r="A6" s="128" t="s">
        <v>247</v>
      </c>
      <c r="B6" s="128" t="s">
        <v>176</v>
      </c>
      <c r="C6" s="128" t="s">
        <v>177</v>
      </c>
      <c r="D6" s="129" t="s">
        <v>0</v>
      </c>
      <c r="E6" s="130" t="s">
        <v>178</v>
      </c>
      <c r="F6" s="128" t="s">
        <v>177</v>
      </c>
      <c r="G6" s="129" t="s">
        <v>0</v>
      </c>
      <c r="H6" s="130" t="s">
        <v>179</v>
      </c>
      <c r="I6" s="128" t="s">
        <v>177</v>
      </c>
      <c r="J6" s="129" t="s">
        <v>0</v>
      </c>
      <c r="K6" s="131" t="s">
        <v>180</v>
      </c>
      <c r="L6" s="132"/>
      <c r="M6" s="457" t="s">
        <v>181</v>
      </c>
      <c r="N6" s="464"/>
      <c r="O6" s="464"/>
      <c r="P6" s="453"/>
      <c r="Q6" s="21"/>
      <c r="R6" s="21"/>
      <c r="S6" s="21"/>
      <c r="T6" s="21"/>
      <c r="U6" s="21"/>
      <c r="V6" s="21"/>
      <c r="W6" s="21"/>
      <c r="X6" s="21"/>
    </row>
    <row r="7" spans="1:24" ht="10.5" customHeight="1" x14ac:dyDescent="0.2">
      <c r="A7" s="135" t="s">
        <v>248</v>
      </c>
      <c r="B7" s="135" t="s">
        <v>182</v>
      </c>
      <c r="C7" s="135" t="s">
        <v>183</v>
      </c>
      <c r="D7" s="136" t="s">
        <v>184</v>
      </c>
      <c r="E7" s="137" t="s">
        <v>185</v>
      </c>
      <c r="F7" s="135" t="s">
        <v>183</v>
      </c>
      <c r="G7" s="136" t="s">
        <v>184</v>
      </c>
      <c r="H7" s="137" t="s">
        <v>186</v>
      </c>
      <c r="I7" s="135" t="s">
        <v>183</v>
      </c>
      <c r="J7" s="136" t="s">
        <v>184</v>
      </c>
      <c r="K7" s="138" t="s">
        <v>28</v>
      </c>
      <c r="L7" s="132"/>
      <c r="M7" s="458"/>
      <c r="N7" s="470"/>
      <c r="O7" s="470"/>
      <c r="P7" s="454"/>
      <c r="Q7" s="21"/>
      <c r="R7" s="21"/>
      <c r="S7" s="21"/>
      <c r="T7" s="21"/>
      <c r="U7" s="21"/>
      <c r="V7" s="21"/>
      <c r="W7" s="21"/>
      <c r="X7" s="21"/>
    </row>
    <row r="8" spans="1:24" ht="10.5" customHeight="1" x14ac:dyDescent="0.2">
      <c r="A8" s="139" t="s">
        <v>187</v>
      </c>
      <c r="B8" s="140">
        <f>SUM('Déplacement 2020'!B8)</f>
        <v>0.28999999999999998</v>
      </c>
      <c r="C8" s="141" t="str">
        <f>IF(C5=A8,Q22,"")</f>
        <v/>
      </c>
      <c r="D8" s="142" t="str">
        <f>IF(C8="","0,00 €",B8*C8)</f>
        <v>0,00 €</v>
      </c>
      <c r="E8" s="143">
        <f>SUM('Déplacement 2020'!E8)</f>
        <v>0.36</v>
      </c>
      <c r="F8" s="141" t="str">
        <f>IF(C5=A8,R22,"")</f>
        <v/>
      </c>
      <c r="G8" s="142" t="str">
        <f>IF(F8="","0,00 €",E8*F8)</f>
        <v>0,00 €</v>
      </c>
      <c r="H8" s="143">
        <f>SUM('Déplacement 2020'!H8)</f>
        <v>0.21</v>
      </c>
      <c r="I8" s="141" t="str">
        <f>IF(C5=A8,S22,"")</f>
        <v/>
      </c>
      <c r="J8" s="142" t="str">
        <f>IF(I8="","0,00 €",H8*I8)</f>
        <v>0,00 €</v>
      </c>
      <c r="K8" s="144">
        <f>SUM(J8,G8,D8)</f>
        <v>0</v>
      </c>
      <c r="M8" s="471" t="s">
        <v>188</v>
      </c>
      <c r="N8" s="461" t="s">
        <v>177</v>
      </c>
      <c r="O8" s="461"/>
      <c r="P8" s="471" t="s">
        <v>189</v>
      </c>
      <c r="W8" s="20"/>
      <c r="X8" s="20"/>
    </row>
    <row r="9" spans="1:24" ht="10.5" customHeight="1" x14ac:dyDescent="0.2">
      <c r="A9" s="139" t="s">
        <v>190</v>
      </c>
      <c r="B9" s="140">
        <f>SUM('Déplacement 2020'!B9)</f>
        <v>0.37</v>
      </c>
      <c r="C9" s="141" t="str">
        <f>IF(C5=A9,Q22,"")</f>
        <v/>
      </c>
      <c r="D9" s="142" t="str">
        <f>IF(C9="","0,00 €",B9*C9)</f>
        <v>0,00 €</v>
      </c>
      <c r="E9" s="143">
        <f>SUM('Déplacement 2020'!E9)</f>
        <v>0.46</v>
      </c>
      <c r="F9" s="141" t="str">
        <f>IF(C5=A9,R22,"")</f>
        <v/>
      </c>
      <c r="G9" s="142" t="str">
        <f>IF(F9="","0,00 €",E9*F9)</f>
        <v>0,00 €</v>
      </c>
      <c r="H9" s="143">
        <f>SUM('Déplacement 2020'!H9)</f>
        <v>0.27</v>
      </c>
      <c r="I9" s="141" t="str">
        <f>IF(C5=A9,S22,"")</f>
        <v/>
      </c>
      <c r="J9" s="142" t="str">
        <f>IF(I9="","0,00 €",H9*I9)</f>
        <v>0,00 €</v>
      </c>
      <c r="K9" s="144">
        <f>SUM(J9,G9,D9)</f>
        <v>0</v>
      </c>
      <c r="M9" s="472"/>
      <c r="N9" s="132" t="s">
        <v>191</v>
      </c>
      <c r="O9" s="132" t="s">
        <v>192</v>
      </c>
      <c r="P9" s="472"/>
      <c r="W9" s="20"/>
      <c r="X9" s="20"/>
    </row>
    <row r="10" spans="1:24" ht="10.5" customHeight="1" x14ac:dyDescent="0.2">
      <c r="A10" s="139" t="s">
        <v>193</v>
      </c>
      <c r="B10" s="140">
        <f>SUM('Déplacement 2020'!B10)</f>
        <v>0.41</v>
      </c>
      <c r="C10" s="141" t="str">
        <f>IF(C5=A10,Q22,"")</f>
        <v/>
      </c>
      <c r="D10" s="142" t="str">
        <f>IF(C10="","0,00 €",B10*C10)</f>
        <v>0,00 €</v>
      </c>
      <c r="E10" s="143">
        <f>SUM('Déplacement 2020'!E10)</f>
        <v>0.5</v>
      </c>
      <c r="F10" s="141" t="str">
        <f>IF(C5=A10,R22,"")</f>
        <v/>
      </c>
      <c r="G10" s="142" t="str">
        <f>IF(F10="","0,00 €",E10*F10)</f>
        <v>0,00 €</v>
      </c>
      <c r="H10" s="143">
        <f>SUM('Déplacement 2020'!H10)</f>
        <v>0.28999999999999998</v>
      </c>
      <c r="I10" s="147" t="str">
        <f>IF(C5=A10,S22,"")</f>
        <v/>
      </c>
      <c r="J10" s="142" t="str">
        <f>IF(I10="","0,00 €",H10*I10)</f>
        <v>0,00 €</v>
      </c>
      <c r="K10" s="144">
        <f>SUM(J10,G10,D10)</f>
        <v>0</v>
      </c>
      <c r="M10" s="148" t="s">
        <v>194</v>
      </c>
      <c r="N10" s="149"/>
      <c r="O10" s="150">
        <f>SUM(P4*N10)</f>
        <v>0</v>
      </c>
      <c r="P10" s="141">
        <f>SUM(O10)</f>
        <v>0</v>
      </c>
      <c r="W10" s="20"/>
      <c r="X10" s="20"/>
    </row>
    <row r="11" spans="1:24" ht="11.45" customHeight="1" x14ac:dyDescent="0.2">
      <c r="H11" s="445" t="s">
        <v>195</v>
      </c>
      <c r="I11" s="446"/>
      <c r="J11" s="447"/>
      <c r="K11" s="152">
        <f>SUM(K8:K10)</f>
        <v>0</v>
      </c>
      <c r="M11" s="148" t="s">
        <v>196</v>
      </c>
      <c r="N11" s="149"/>
      <c r="O11" s="150">
        <f>SUM(P4*N11)</f>
        <v>0</v>
      </c>
      <c r="P11" s="141">
        <f>SUM(P10+O11)</f>
        <v>0</v>
      </c>
      <c r="W11" s="20"/>
      <c r="X11" s="20"/>
    </row>
    <row r="12" spans="1:24" ht="10.5" customHeight="1" x14ac:dyDescent="0.2">
      <c r="A12" s="442" t="s">
        <v>197</v>
      </c>
      <c r="B12" s="442"/>
      <c r="C12" s="442"/>
      <c r="M12" s="148" t="s">
        <v>198</v>
      </c>
      <c r="N12" s="149"/>
      <c r="O12" s="150">
        <f>SUM(P4*N12)</f>
        <v>0</v>
      </c>
      <c r="P12" s="141">
        <f t="shared" ref="P12:P21" si="0">SUM(P11+O12)</f>
        <v>0</v>
      </c>
      <c r="W12" s="20"/>
      <c r="X12" s="20"/>
    </row>
    <row r="13" spans="1:24" ht="10.5" customHeight="1" x14ac:dyDescent="0.2">
      <c r="A13" s="455"/>
      <c r="B13" s="461"/>
      <c r="C13" s="461"/>
      <c r="D13" s="462"/>
      <c r="E13" s="153" t="s">
        <v>199</v>
      </c>
      <c r="F13" s="154" t="s">
        <v>200</v>
      </c>
      <c r="G13" s="155" t="s">
        <v>0</v>
      </c>
      <c r="H13" s="153" t="s">
        <v>201</v>
      </c>
      <c r="I13" s="154" t="s">
        <v>200</v>
      </c>
      <c r="J13" s="155" t="s">
        <v>0</v>
      </c>
      <c r="K13" s="156" t="s">
        <v>180</v>
      </c>
      <c r="M13" s="148" t="s">
        <v>202</v>
      </c>
      <c r="N13" s="149"/>
      <c r="O13" s="150">
        <f>SUM(P4*N13)</f>
        <v>0</v>
      </c>
      <c r="P13" s="141">
        <f t="shared" si="0"/>
        <v>0</v>
      </c>
      <c r="W13" s="20"/>
      <c r="X13" s="20"/>
    </row>
    <row r="14" spans="1:24" ht="10.5" customHeight="1" x14ac:dyDescent="0.2">
      <c r="A14" s="451" t="s">
        <v>203</v>
      </c>
      <c r="B14" s="449"/>
      <c r="C14" s="449"/>
      <c r="D14" s="450"/>
      <c r="E14" s="158">
        <v>0</v>
      </c>
      <c r="F14" s="159"/>
      <c r="G14" s="160">
        <f>SUM(E14*F14)</f>
        <v>0</v>
      </c>
      <c r="H14" s="158">
        <v>0</v>
      </c>
      <c r="I14" s="159"/>
      <c r="J14" s="160">
        <f>SUM(H14*I14)</f>
        <v>0</v>
      </c>
      <c r="K14" s="144">
        <f>SUM(J14,G14,D14)</f>
        <v>0</v>
      </c>
      <c r="M14" s="148" t="s">
        <v>204</v>
      </c>
      <c r="N14" s="149"/>
      <c r="O14" s="150">
        <f>SUM(P4*N14)</f>
        <v>0</v>
      </c>
      <c r="P14" s="141">
        <f t="shared" si="0"/>
        <v>0</v>
      </c>
      <c r="W14" s="20"/>
      <c r="X14" s="20"/>
    </row>
    <row r="15" spans="1:24" ht="10.5" customHeight="1" x14ac:dyDescent="0.2">
      <c r="A15" s="451" t="s">
        <v>205</v>
      </c>
      <c r="B15" s="449"/>
      <c r="C15" s="449"/>
      <c r="D15" s="450"/>
      <c r="E15" s="158">
        <v>0</v>
      </c>
      <c r="F15" s="159"/>
      <c r="G15" s="160">
        <f>SUM(E15*F15)</f>
        <v>0</v>
      </c>
      <c r="H15" s="158">
        <v>0</v>
      </c>
      <c r="I15" s="159"/>
      <c r="J15" s="160">
        <f>SUM(H15*I15)</f>
        <v>0</v>
      </c>
      <c r="K15" s="144">
        <f>SUM(D15+G15+J15)</f>
        <v>0</v>
      </c>
      <c r="M15" s="148" t="s">
        <v>206</v>
      </c>
      <c r="N15" s="149"/>
      <c r="O15" s="150">
        <f>SUM(P4*N15)</f>
        <v>0</v>
      </c>
      <c r="P15" s="141">
        <f t="shared" si="0"/>
        <v>0</v>
      </c>
      <c r="W15" s="20"/>
      <c r="X15" s="20"/>
    </row>
    <row r="16" spans="1:24" ht="10.5" customHeight="1" x14ac:dyDescent="0.2">
      <c r="A16" s="455"/>
      <c r="B16" s="461"/>
      <c r="C16" s="461"/>
      <c r="D16" s="462"/>
      <c r="E16" s="463"/>
      <c r="F16" s="461"/>
      <c r="G16" s="462"/>
      <c r="H16" s="162" t="s">
        <v>207</v>
      </c>
      <c r="I16" s="148" t="s">
        <v>200</v>
      </c>
      <c r="J16" s="163" t="s">
        <v>0</v>
      </c>
      <c r="K16" s="164"/>
      <c r="L16" s="132"/>
      <c r="M16" s="148" t="s">
        <v>208</v>
      </c>
      <c r="N16" s="149"/>
      <c r="O16" s="150">
        <f>SUM(P4*N16)</f>
        <v>0</v>
      </c>
      <c r="P16" s="141">
        <f t="shared" si="0"/>
        <v>0</v>
      </c>
      <c r="Q16" s="21"/>
      <c r="R16" s="21"/>
      <c r="S16" s="21"/>
      <c r="T16" s="21"/>
      <c r="U16" s="21"/>
      <c r="V16" s="21"/>
      <c r="W16" s="21"/>
      <c r="X16" s="21"/>
    </row>
    <row r="17" spans="1:24" ht="10.5" customHeight="1" x14ac:dyDescent="0.2">
      <c r="A17" s="451" t="s">
        <v>209</v>
      </c>
      <c r="B17" s="449"/>
      <c r="C17" s="449"/>
      <c r="D17" s="450"/>
      <c r="E17" s="473"/>
      <c r="F17" s="474"/>
      <c r="G17" s="475"/>
      <c r="H17" s="162">
        <f>SUM('Déplacement 2020'!H17)</f>
        <v>1.49</v>
      </c>
      <c r="I17" s="159"/>
      <c r="J17" s="160">
        <f t="shared" ref="J17:J24" si="1">SUM(H17*I17)</f>
        <v>0</v>
      </c>
      <c r="K17" s="144">
        <f t="shared" ref="K17:K24" si="2">SUM(J17)</f>
        <v>0</v>
      </c>
      <c r="M17" s="148" t="s">
        <v>210</v>
      </c>
      <c r="N17" s="149"/>
      <c r="O17" s="150">
        <f>SUM(P4*N17)</f>
        <v>0</v>
      </c>
      <c r="P17" s="141">
        <f t="shared" si="0"/>
        <v>0</v>
      </c>
      <c r="W17" s="20"/>
      <c r="X17" s="20"/>
    </row>
    <row r="18" spans="1:24" ht="10.5" customHeight="1" x14ac:dyDescent="0.2">
      <c r="A18" s="451" t="s">
        <v>211</v>
      </c>
      <c r="B18" s="449"/>
      <c r="C18" s="449"/>
      <c r="D18" s="450"/>
      <c r="E18" s="473"/>
      <c r="F18" s="474"/>
      <c r="G18" s="475"/>
      <c r="H18" s="162">
        <f>SUM('Déplacement 2020'!H18)</f>
        <v>1.9</v>
      </c>
      <c r="I18" s="159"/>
      <c r="J18" s="160">
        <f t="shared" si="1"/>
        <v>0</v>
      </c>
      <c r="K18" s="144">
        <f t="shared" si="2"/>
        <v>0</v>
      </c>
      <c r="M18" s="148" t="s">
        <v>212</v>
      </c>
      <c r="N18" s="149"/>
      <c r="O18" s="150">
        <f>SUM(P4*N18)</f>
        <v>0</v>
      </c>
      <c r="P18" s="141">
        <f t="shared" si="0"/>
        <v>0</v>
      </c>
      <c r="W18" s="20"/>
      <c r="X18" s="20"/>
    </row>
    <row r="19" spans="1:24" ht="10.5" customHeight="1" x14ac:dyDescent="0.2">
      <c r="A19" s="451" t="s">
        <v>213</v>
      </c>
      <c r="B19" s="449"/>
      <c r="C19" s="449"/>
      <c r="D19" s="450"/>
      <c r="E19" s="473"/>
      <c r="F19" s="474"/>
      <c r="G19" s="475"/>
      <c r="H19" s="168">
        <v>0</v>
      </c>
      <c r="I19" s="159"/>
      <c r="J19" s="160">
        <f t="shared" si="1"/>
        <v>0</v>
      </c>
      <c r="K19" s="144">
        <f t="shared" si="2"/>
        <v>0</v>
      </c>
      <c r="M19" s="148" t="s">
        <v>214</v>
      </c>
      <c r="N19" s="149"/>
      <c r="O19" s="150">
        <f>SUM(P4*N19)</f>
        <v>0</v>
      </c>
      <c r="P19" s="141">
        <f t="shared" si="0"/>
        <v>0</v>
      </c>
      <c r="W19" s="20"/>
      <c r="X19" s="20"/>
    </row>
    <row r="20" spans="1:24" ht="10.5" customHeight="1" x14ac:dyDescent="0.2">
      <c r="A20" s="451" t="s">
        <v>215</v>
      </c>
      <c r="B20" s="449"/>
      <c r="C20" s="449"/>
      <c r="D20" s="450"/>
      <c r="E20" s="473"/>
      <c r="F20" s="474"/>
      <c r="G20" s="475"/>
      <c r="H20" s="168">
        <v>0</v>
      </c>
      <c r="I20" s="159"/>
      <c r="J20" s="160">
        <f t="shared" si="1"/>
        <v>0</v>
      </c>
      <c r="K20" s="144">
        <f t="shared" si="2"/>
        <v>0</v>
      </c>
      <c r="M20" s="148" t="s">
        <v>216</v>
      </c>
      <c r="N20" s="149"/>
      <c r="O20" s="150">
        <f>SUM(P4*N20)</f>
        <v>0</v>
      </c>
      <c r="P20" s="141">
        <f t="shared" si="0"/>
        <v>0</v>
      </c>
      <c r="W20" s="20"/>
      <c r="X20" s="20"/>
    </row>
    <row r="21" spans="1:24" ht="10.5" customHeight="1" x14ac:dyDescent="0.2">
      <c r="A21" s="451" t="s">
        <v>217</v>
      </c>
      <c r="B21" s="449"/>
      <c r="C21" s="449"/>
      <c r="D21" s="450"/>
      <c r="E21" s="473"/>
      <c r="F21" s="474"/>
      <c r="G21" s="475"/>
      <c r="H21" s="168">
        <v>0</v>
      </c>
      <c r="I21" s="159"/>
      <c r="J21" s="160">
        <f t="shared" si="1"/>
        <v>0</v>
      </c>
      <c r="K21" s="144">
        <f t="shared" si="2"/>
        <v>0</v>
      </c>
      <c r="M21" s="148" t="s">
        <v>218</v>
      </c>
      <c r="N21" s="149"/>
      <c r="O21" s="150">
        <f>SUM(P4*N21)</f>
        <v>0</v>
      </c>
      <c r="P21" s="141">
        <f t="shared" si="0"/>
        <v>0</v>
      </c>
      <c r="Q21" s="3" t="str">
        <f>IF(C5="","",IF(C5="5Cv et moins",A8,""))</f>
        <v/>
      </c>
      <c r="R21" s="3" t="str">
        <f>IF(C5="","",IF(C5="6 et 7 Cv",A9,""))</f>
        <v/>
      </c>
      <c r="S21" s="3" t="str">
        <f>IF(C5="","",IF(C5="8Cv et plus",A10,""))</f>
        <v/>
      </c>
      <c r="T21" s="3" t="str">
        <f t="shared" ref="T21" si="3">IF(F5="","",IF(F5="5Cv et moins",D8,""))</f>
        <v/>
      </c>
      <c r="W21" s="20"/>
      <c r="X21" s="20"/>
    </row>
    <row r="22" spans="1:24" ht="10.5" customHeight="1" x14ac:dyDescent="0.2">
      <c r="A22" s="451" t="s">
        <v>219</v>
      </c>
      <c r="B22" s="449"/>
      <c r="C22" s="449"/>
      <c r="D22" s="450"/>
      <c r="E22" s="473"/>
      <c r="F22" s="474"/>
      <c r="G22" s="475"/>
      <c r="H22" s="168">
        <v>0</v>
      </c>
      <c r="I22" s="159"/>
      <c r="J22" s="160">
        <f t="shared" si="1"/>
        <v>0</v>
      </c>
      <c r="K22" s="144">
        <f t="shared" si="2"/>
        <v>0</v>
      </c>
      <c r="M22" s="170" t="s">
        <v>180</v>
      </c>
      <c r="N22" s="171">
        <f>SUM(N10:N21)</f>
        <v>0</v>
      </c>
      <c r="O22" s="172">
        <f>SUM(O10:O21)</f>
        <v>0</v>
      </c>
      <c r="P22" s="173">
        <f>SUM(P21)</f>
        <v>0</v>
      </c>
      <c r="Q22" s="4">
        <f>IF(O22&gt;2000,2000,O22)</f>
        <v>0</v>
      </c>
      <c r="R22" s="4">
        <f>IF(O22&gt;10000,8000,O22-Q22)</f>
        <v>0</v>
      </c>
      <c r="S22" s="4">
        <f>IF(O22&gt;10000,O22-(Q22+R22),0)</f>
        <v>0</v>
      </c>
      <c r="T22" s="5">
        <f>SUM(Q22:S22)</f>
        <v>0</v>
      </c>
      <c r="W22" s="20"/>
      <c r="X22" s="20"/>
    </row>
    <row r="23" spans="1:24" ht="10.5" customHeight="1" x14ac:dyDescent="0.2">
      <c r="A23" s="451" t="s">
        <v>220</v>
      </c>
      <c r="B23" s="449"/>
      <c r="C23" s="449"/>
      <c r="D23" s="450"/>
      <c r="E23" s="473"/>
      <c r="F23" s="474"/>
      <c r="G23" s="475"/>
      <c r="H23" s="168">
        <v>0</v>
      </c>
      <c r="I23" s="159"/>
      <c r="J23" s="160">
        <f t="shared" si="1"/>
        <v>0</v>
      </c>
      <c r="K23" s="144">
        <f t="shared" si="2"/>
        <v>0</v>
      </c>
      <c r="W23" s="20"/>
      <c r="X23" s="20"/>
    </row>
    <row r="24" spans="1:24" ht="10.5" customHeight="1" x14ac:dyDescent="0.2">
      <c r="A24" s="451" t="s">
        <v>221</v>
      </c>
      <c r="B24" s="449"/>
      <c r="C24" s="449"/>
      <c r="D24" s="450"/>
      <c r="E24" s="473"/>
      <c r="F24" s="474"/>
      <c r="G24" s="475"/>
      <c r="H24" s="168">
        <v>0</v>
      </c>
      <c r="I24" s="159"/>
      <c r="J24" s="160">
        <f t="shared" si="1"/>
        <v>0</v>
      </c>
      <c r="K24" s="144">
        <f t="shared" si="2"/>
        <v>0</v>
      </c>
      <c r="W24" s="20"/>
      <c r="X24" s="20"/>
    </row>
    <row r="25" spans="1:24" ht="11.45" customHeight="1" x14ac:dyDescent="0.2">
      <c r="H25" s="445" t="s">
        <v>222</v>
      </c>
      <c r="I25" s="446"/>
      <c r="J25" s="447"/>
      <c r="K25" s="152">
        <f>SUM(K14:K24)</f>
        <v>0</v>
      </c>
      <c r="M25" s="457" t="s">
        <v>226</v>
      </c>
      <c r="N25" s="464"/>
      <c r="O25" s="464"/>
      <c r="P25" s="453"/>
      <c r="W25" s="20"/>
      <c r="X25" s="20"/>
    </row>
    <row r="26" spans="1:24" ht="10.5" customHeight="1" x14ac:dyDescent="0.2">
      <c r="A26" s="442" t="s">
        <v>223</v>
      </c>
      <c r="B26" s="442"/>
      <c r="C26" s="442"/>
      <c r="M26" s="465"/>
      <c r="N26" s="466"/>
      <c r="O26" s="466"/>
      <c r="P26" s="467"/>
      <c r="W26" s="20"/>
      <c r="X26" s="20"/>
    </row>
    <row r="27" spans="1:24" ht="10.5" customHeight="1" x14ac:dyDescent="0.2">
      <c r="A27" s="455"/>
      <c r="B27" s="461"/>
      <c r="C27" s="461"/>
      <c r="D27" s="462"/>
      <c r="E27" s="463" t="s">
        <v>224</v>
      </c>
      <c r="F27" s="461"/>
      <c r="G27" s="462"/>
      <c r="H27" s="463" t="s">
        <v>225</v>
      </c>
      <c r="I27" s="461"/>
      <c r="J27" s="462"/>
      <c r="K27" s="459" t="s">
        <v>180</v>
      </c>
      <c r="M27" s="457" t="s">
        <v>188</v>
      </c>
      <c r="N27" s="455" t="s">
        <v>228</v>
      </c>
      <c r="O27" s="456"/>
      <c r="P27" s="453" t="s">
        <v>189</v>
      </c>
      <c r="W27" s="20"/>
      <c r="X27" s="20"/>
    </row>
    <row r="28" spans="1:24" ht="10.5" customHeight="1" x14ac:dyDescent="0.2">
      <c r="A28" s="175"/>
      <c r="B28" s="176"/>
      <c r="C28" s="176"/>
      <c r="D28" s="177"/>
      <c r="E28" s="153" t="s">
        <v>227</v>
      </c>
      <c r="F28" s="154" t="s">
        <v>200</v>
      </c>
      <c r="G28" s="155" t="s">
        <v>0</v>
      </c>
      <c r="H28" s="153" t="s">
        <v>227</v>
      </c>
      <c r="I28" s="154" t="s">
        <v>200</v>
      </c>
      <c r="J28" s="155" t="s">
        <v>0</v>
      </c>
      <c r="K28" s="460"/>
      <c r="M28" s="458"/>
      <c r="N28" s="148" t="s">
        <v>251</v>
      </c>
      <c r="O28" s="148" t="s">
        <v>252</v>
      </c>
      <c r="P28" s="454"/>
      <c r="W28" s="20"/>
      <c r="X28" s="20"/>
    </row>
    <row r="29" spans="1:24" ht="10.5" customHeight="1" x14ac:dyDescent="0.2">
      <c r="A29" s="451" t="s">
        <v>600</v>
      </c>
      <c r="B29" s="449"/>
      <c r="C29" s="449"/>
      <c r="D29" s="450"/>
      <c r="E29" s="143">
        <f>SUM(H29/2)</f>
        <v>45</v>
      </c>
      <c r="F29" s="178">
        <f>IF(N29&gt;=10,"0",IF(N42&gt;=10,10-N29,N42-N29))</f>
        <v>0</v>
      </c>
      <c r="G29" s="160">
        <f>SUM(E29*F29)</f>
        <v>0</v>
      </c>
      <c r="H29" s="143">
        <f>SUM('Déplacement 2020'!H29)</f>
        <v>90</v>
      </c>
      <c r="I29" s="178">
        <f>IF(O29&gt;=10,"0",IF(O42&gt;=10,10-O29,O42-O29))</f>
        <v>0</v>
      </c>
      <c r="J29" s="160">
        <f>SUM(H29*I29)</f>
        <v>0</v>
      </c>
      <c r="K29" s="144">
        <f>SUM(G29+J29)</f>
        <v>0</v>
      </c>
      <c r="M29" s="148" t="s">
        <v>249</v>
      </c>
      <c r="N29" s="179">
        <f>SUM('Déplacement 2020'!N42)</f>
        <v>0</v>
      </c>
      <c r="O29" s="179">
        <f>SUM('Déplacement 2020'!O42)</f>
        <v>0</v>
      </c>
      <c r="P29" s="200">
        <f>SUM('Déplacement 2020'!P42)</f>
        <v>0</v>
      </c>
      <c r="W29" s="20"/>
      <c r="X29" s="20"/>
    </row>
    <row r="30" spans="1:24" ht="10.5" customHeight="1" x14ac:dyDescent="0.2">
      <c r="A30" s="451" t="s">
        <v>601</v>
      </c>
      <c r="B30" s="449"/>
      <c r="C30" s="449"/>
      <c r="D30" s="450"/>
      <c r="E30" s="143">
        <f>SUM(H30/2)</f>
        <v>40.5</v>
      </c>
      <c r="F30" s="178">
        <f>IF(N29&gt;=30,"0",IF(N42&gt;=30,30-(N29+F29),N42-(N29+F29)))</f>
        <v>0</v>
      </c>
      <c r="G30" s="160">
        <f>SUM(E30*F30)</f>
        <v>0</v>
      </c>
      <c r="H30" s="143">
        <f>SUM(H29)-(H29*10%)</f>
        <v>81</v>
      </c>
      <c r="I30" s="178">
        <f>IF(O29&gt;=30,"0",IF(O42&gt;=30,30-(O29+I29),O42-(O29+I29)))</f>
        <v>0</v>
      </c>
      <c r="J30" s="160">
        <f>SUM(H30*I30)</f>
        <v>0</v>
      </c>
      <c r="K30" s="144">
        <f>SUM(G30+J30)</f>
        <v>0</v>
      </c>
      <c r="M30" s="148" t="s">
        <v>194</v>
      </c>
      <c r="N30" s="159"/>
      <c r="O30" s="159"/>
      <c r="P30" s="180">
        <f>SUM(P29+N30+O30)</f>
        <v>0</v>
      </c>
      <c r="W30" s="20"/>
      <c r="X30" s="20"/>
    </row>
    <row r="31" spans="1:24" ht="10.5" customHeight="1" x14ac:dyDescent="0.2">
      <c r="A31" s="451" t="s">
        <v>602</v>
      </c>
      <c r="B31" s="449"/>
      <c r="C31" s="449"/>
      <c r="D31" s="450"/>
      <c r="E31" s="143">
        <f>SUM(H31/2)</f>
        <v>36</v>
      </c>
      <c r="F31" s="178">
        <f>IF(N29&gt;=60,"0",IF(N42&gt;=60,60-(N29+F29+F30),N42-(N29+F29+F30)))</f>
        <v>0</v>
      </c>
      <c r="G31" s="160">
        <f>SUM(E31*F31)</f>
        <v>0</v>
      </c>
      <c r="H31" s="143">
        <f>SUM(H29)-(H29*20%)</f>
        <v>72</v>
      </c>
      <c r="I31" s="178">
        <f>IF(O29&gt;=60,"0",IF(O42&gt;=60,60-(O29+I29+I30),O42-(O29+I29+I30)))</f>
        <v>0</v>
      </c>
      <c r="J31" s="160">
        <f>SUM(H31*I31)</f>
        <v>0</v>
      </c>
      <c r="K31" s="144">
        <f>SUM(G31+J31)</f>
        <v>0</v>
      </c>
      <c r="M31" s="148" t="s">
        <v>196</v>
      </c>
      <c r="N31" s="159"/>
      <c r="O31" s="159"/>
      <c r="P31" s="180">
        <f t="shared" ref="P31:P41" si="4">SUM(P30+N31+O31)</f>
        <v>0</v>
      </c>
      <c r="W31" s="20"/>
      <c r="X31" s="20"/>
    </row>
    <row r="32" spans="1:24" ht="10.5" customHeight="1" x14ac:dyDescent="0.2">
      <c r="A32" s="451" t="s">
        <v>603</v>
      </c>
      <c r="B32" s="449"/>
      <c r="C32" s="449"/>
      <c r="D32" s="450"/>
      <c r="E32" s="143">
        <f>SUM(H32/2)</f>
        <v>18</v>
      </c>
      <c r="F32" s="178">
        <f>IF(N29&gt;=60,N42-N29,IF(N42&gt;=60,N42-(N29+F29+F30+F31),0))</f>
        <v>0</v>
      </c>
      <c r="G32" s="160">
        <f>SUM(E32*F32)</f>
        <v>0</v>
      </c>
      <c r="H32" s="143">
        <v>36</v>
      </c>
      <c r="I32" s="178">
        <f>IF(O29&gt;=60,O42-O29,IF(O42&gt;=60,O42-(O29+I29+I30+I31),0))</f>
        <v>0</v>
      </c>
      <c r="J32" s="160">
        <f>SUM(H32*I32)</f>
        <v>0</v>
      </c>
      <c r="K32" s="144">
        <f>SUM(G32+J32)</f>
        <v>0</v>
      </c>
      <c r="M32" s="148" t="s">
        <v>198</v>
      </c>
      <c r="N32" s="159"/>
      <c r="O32" s="159"/>
      <c r="P32" s="180">
        <f t="shared" si="4"/>
        <v>0</v>
      </c>
      <c r="W32" s="20"/>
      <c r="X32" s="20"/>
    </row>
    <row r="33" spans="1:24" ht="10.5" customHeight="1" x14ac:dyDescent="0.2">
      <c r="A33" s="181"/>
      <c r="B33" s="182"/>
      <c r="C33" s="182"/>
      <c r="D33" s="182"/>
      <c r="E33" s="182"/>
      <c r="F33" s="182"/>
      <c r="G33" s="182"/>
      <c r="H33" s="183" t="s">
        <v>229</v>
      </c>
      <c r="I33" s="154" t="s">
        <v>200</v>
      </c>
      <c r="J33" s="155" t="s">
        <v>0</v>
      </c>
      <c r="K33" s="184"/>
      <c r="M33" s="148" t="s">
        <v>202</v>
      </c>
      <c r="N33" s="159"/>
      <c r="O33" s="159"/>
      <c r="P33" s="180">
        <f t="shared" si="4"/>
        <v>0</v>
      </c>
      <c r="W33" s="20"/>
      <c r="X33" s="20"/>
    </row>
    <row r="34" spans="1:24" ht="10.5" customHeight="1" x14ac:dyDescent="0.2">
      <c r="A34" s="448" t="s">
        <v>230</v>
      </c>
      <c r="B34" s="449"/>
      <c r="C34" s="449"/>
      <c r="D34" s="449"/>
      <c r="E34" s="449"/>
      <c r="F34" s="449"/>
      <c r="G34" s="450"/>
      <c r="H34" s="158">
        <v>0</v>
      </c>
      <c r="I34" s="159"/>
      <c r="J34" s="160">
        <f>SUM(H34*I34)</f>
        <v>0</v>
      </c>
      <c r="K34" s="144">
        <f>SUM(G34+J34)</f>
        <v>0</v>
      </c>
      <c r="M34" s="148" t="s">
        <v>204</v>
      </c>
      <c r="N34" s="159"/>
      <c r="O34" s="159"/>
      <c r="P34" s="180">
        <f t="shared" si="4"/>
        <v>0</v>
      </c>
      <c r="W34" s="20"/>
      <c r="X34" s="20"/>
    </row>
    <row r="35" spans="1:24" ht="10.5" customHeight="1" x14ac:dyDescent="0.2">
      <c r="A35" s="451" t="s">
        <v>231</v>
      </c>
      <c r="B35" s="449"/>
      <c r="C35" s="449"/>
      <c r="D35" s="449"/>
      <c r="E35" s="449"/>
      <c r="F35" s="449"/>
      <c r="G35" s="450"/>
      <c r="H35" s="158">
        <v>0</v>
      </c>
      <c r="I35" s="159"/>
      <c r="J35" s="160">
        <f>SUM(H35*I35)</f>
        <v>0</v>
      </c>
      <c r="K35" s="144">
        <f>SUM(G35+J35)</f>
        <v>0</v>
      </c>
      <c r="M35" s="148" t="s">
        <v>206</v>
      </c>
      <c r="N35" s="159"/>
      <c r="O35" s="159"/>
      <c r="P35" s="180">
        <f t="shared" si="4"/>
        <v>0</v>
      </c>
      <c r="W35" s="20"/>
      <c r="X35" s="20"/>
    </row>
    <row r="36" spans="1:24" ht="11.45" customHeight="1" x14ac:dyDescent="0.2">
      <c r="A36" s="186"/>
      <c r="B36" s="186"/>
      <c r="C36" s="186"/>
      <c r="D36" s="186"/>
      <c r="E36" s="187"/>
      <c r="F36" s="124"/>
      <c r="G36" s="188"/>
      <c r="H36" s="445" t="s">
        <v>232</v>
      </c>
      <c r="I36" s="446"/>
      <c r="J36" s="447"/>
      <c r="K36" s="152">
        <f>SUM(K29:K35)</f>
        <v>0</v>
      </c>
      <c r="M36" s="148" t="s">
        <v>208</v>
      </c>
      <c r="N36" s="159"/>
      <c r="O36" s="159"/>
      <c r="P36" s="180">
        <f t="shared" si="4"/>
        <v>0</v>
      </c>
      <c r="W36" s="20"/>
      <c r="X36" s="20"/>
    </row>
    <row r="37" spans="1:24" ht="10.5" customHeight="1" x14ac:dyDescent="0.2">
      <c r="A37" s="442" t="s">
        <v>233</v>
      </c>
      <c r="B37" s="442"/>
      <c r="C37" s="442"/>
      <c r="M37" s="148" t="s">
        <v>210</v>
      </c>
      <c r="N37" s="159"/>
      <c r="O37" s="159"/>
      <c r="P37" s="180">
        <f t="shared" si="4"/>
        <v>0</v>
      </c>
      <c r="W37" s="20"/>
      <c r="X37" s="20"/>
    </row>
    <row r="38" spans="1:24" ht="10.5" customHeight="1" x14ac:dyDescent="0.2">
      <c r="A38" s="154" t="s">
        <v>234</v>
      </c>
      <c r="B38" s="153" t="s">
        <v>235</v>
      </c>
      <c r="C38" s="154" t="s">
        <v>200</v>
      </c>
      <c r="D38" s="155" t="s">
        <v>0</v>
      </c>
      <c r="E38" s="153" t="s">
        <v>236</v>
      </c>
      <c r="F38" s="154" t="s">
        <v>200</v>
      </c>
      <c r="G38" s="155" t="s">
        <v>0</v>
      </c>
      <c r="H38" s="153" t="s">
        <v>237</v>
      </c>
      <c r="I38" s="154" t="s">
        <v>200</v>
      </c>
      <c r="J38" s="155" t="s">
        <v>0</v>
      </c>
      <c r="K38" s="156" t="s">
        <v>180</v>
      </c>
      <c r="M38" s="148" t="s">
        <v>212</v>
      </c>
      <c r="N38" s="159"/>
      <c r="O38" s="159"/>
      <c r="P38" s="180">
        <f t="shared" si="4"/>
        <v>0</v>
      </c>
      <c r="W38" s="20"/>
      <c r="X38" s="20"/>
    </row>
    <row r="39" spans="1:24" ht="10.5" customHeight="1" x14ac:dyDescent="0.2">
      <c r="A39" s="148" t="s">
        <v>238</v>
      </c>
      <c r="B39" s="140">
        <v>15.25</v>
      </c>
      <c r="C39" s="159"/>
      <c r="D39" s="160">
        <f>SUM(B39*C39)</f>
        <v>0</v>
      </c>
      <c r="E39" s="143">
        <f>SUM('Déplacement 2020'!E39)</f>
        <v>7.63</v>
      </c>
      <c r="F39" s="159"/>
      <c r="G39" s="160">
        <f>SUM(E39*F39)</f>
        <v>0</v>
      </c>
      <c r="H39" s="158">
        <v>0</v>
      </c>
      <c r="I39" s="159"/>
      <c r="J39" s="160">
        <f>SUM(H39*I39)</f>
        <v>0</v>
      </c>
      <c r="K39" s="144">
        <f>SUM(J39,G39,D39)</f>
        <v>0</v>
      </c>
      <c r="M39" s="148" t="s">
        <v>214</v>
      </c>
      <c r="N39" s="159"/>
      <c r="O39" s="159"/>
      <c r="P39" s="180">
        <f t="shared" si="4"/>
        <v>0</v>
      </c>
      <c r="W39" s="20"/>
      <c r="X39" s="20"/>
    </row>
    <row r="40" spans="1:24" ht="10.5" customHeight="1" x14ac:dyDescent="0.2">
      <c r="A40" s="148" t="s">
        <v>239</v>
      </c>
      <c r="B40" s="140">
        <v>15.25</v>
      </c>
      <c r="C40" s="159"/>
      <c r="D40" s="160">
        <f>SUM(B40*C40)</f>
        <v>0</v>
      </c>
      <c r="E40" s="143"/>
      <c r="F40" s="159"/>
      <c r="G40" s="160">
        <f>SUM(E40*F40)</f>
        <v>0</v>
      </c>
      <c r="H40" s="158">
        <v>0</v>
      </c>
      <c r="I40" s="159"/>
      <c r="J40" s="160">
        <f>SUM(H40*I40)</f>
        <v>0</v>
      </c>
      <c r="K40" s="144">
        <f>SUM(D40+G40+J40)</f>
        <v>0</v>
      </c>
      <c r="M40" s="148" t="s">
        <v>216</v>
      </c>
      <c r="N40" s="159"/>
      <c r="O40" s="159"/>
      <c r="P40" s="180">
        <f t="shared" si="4"/>
        <v>0</v>
      </c>
      <c r="W40" s="20"/>
      <c r="X40" s="20"/>
    </row>
    <row r="41" spans="1:24" ht="11.45" customHeight="1" x14ac:dyDescent="0.2">
      <c r="H41" s="445" t="s">
        <v>240</v>
      </c>
      <c r="I41" s="446"/>
      <c r="J41" s="447"/>
      <c r="K41" s="152">
        <f>SUM(K39:K40)</f>
        <v>0</v>
      </c>
      <c r="M41" s="148" t="s">
        <v>218</v>
      </c>
      <c r="N41" s="159"/>
      <c r="O41" s="159"/>
      <c r="P41" s="180">
        <f t="shared" si="4"/>
        <v>0</v>
      </c>
      <c r="W41" s="20"/>
      <c r="X41" s="20"/>
    </row>
    <row r="42" spans="1:24" ht="12.75" customHeight="1" x14ac:dyDescent="0.2">
      <c r="H42" s="445" t="s">
        <v>241</v>
      </c>
      <c r="I42" s="446"/>
      <c r="J42" s="447"/>
      <c r="K42" s="152">
        <f>SUM(K11+K25+K36+K41)</f>
        <v>0</v>
      </c>
      <c r="M42" s="190" t="s">
        <v>180</v>
      </c>
      <c r="N42" s="190">
        <f>SUM(N29:N41)</f>
        <v>0</v>
      </c>
      <c r="O42" s="190">
        <f>SUM(O29:O41)</f>
        <v>0</v>
      </c>
      <c r="P42" s="191">
        <f>SUM(P41)</f>
        <v>0</v>
      </c>
      <c r="W42" s="20"/>
      <c r="X42" s="20"/>
    </row>
    <row r="43" spans="1:24" x14ac:dyDescent="0.2">
      <c r="H43" s="193"/>
      <c r="I43" s="193"/>
      <c r="J43" s="193"/>
      <c r="K43" s="194"/>
      <c r="M43" s="195"/>
      <c r="N43" s="195"/>
      <c r="O43" s="195"/>
      <c r="P43" s="196"/>
      <c r="W43" s="20"/>
      <c r="X43" s="20"/>
    </row>
  </sheetData>
  <sheetProtection password="EFF6" sheet="1" objects="1" scenarios="1"/>
  <mergeCells count="54">
    <mergeCell ref="M6:P7"/>
    <mergeCell ref="M8:M9"/>
    <mergeCell ref="N8:O8"/>
    <mergeCell ref="P8:P9"/>
    <mergeCell ref="A2:K2"/>
    <mergeCell ref="L2:P2"/>
    <mergeCell ref="A4:B4"/>
    <mergeCell ref="C4:F4"/>
    <mergeCell ref="H4:K4"/>
    <mergeCell ref="L4:O4"/>
    <mergeCell ref="C5:D5"/>
    <mergeCell ref="A19:D19"/>
    <mergeCell ref="E19:G19"/>
    <mergeCell ref="H11:J11"/>
    <mergeCell ref="A12:C12"/>
    <mergeCell ref="A13:D13"/>
    <mergeCell ref="A14:D14"/>
    <mergeCell ref="A15:D15"/>
    <mergeCell ref="A16:D16"/>
    <mergeCell ref="E16:G16"/>
    <mergeCell ref="A17:D17"/>
    <mergeCell ref="E17:G17"/>
    <mergeCell ref="A18:D18"/>
    <mergeCell ref="E18:G18"/>
    <mergeCell ref="H25:J25"/>
    <mergeCell ref="A26:C26"/>
    <mergeCell ref="A20:D20"/>
    <mergeCell ref="E20:G20"/>
    <mergeCell ref="A21:D21"/>
    <mergeCell ref="E21:G21"/>
    <mergeCell ref="A22:D22"/>
    <mergeCell ref="E22:G22"/>
    <mergeCell ref="A23:D23"/>
    <mergeCell ref="E23:G23"/>
    <mergeCell ref="A24:D24"/>
    <mergeCell ref="E24:G24"/>
    <mergeCell ref="K27:K28"/>
    <mergeCell ref="M25:P26"/>
    <mergeCell ref="M27:M28"/>
    <mergeCell ref="P27:P28"/>
    <mergeCell ref="N27:O27"/>
    <mergeCell ref="A27:D27"/>
    <mergeCell ref="H41:J41"/>
    <mergeCell ref="H42:J42"/>
    <mergeCell ref="H36:J36"/>
    <mergeCell ref="A37:C37"/>
    <mergeCell ref="E27:G27"/>
    <mergeCell ref="H27:J27"/>
    <mergeCell ref="A32:D32"/>
    <mergeCell ref="A34:G34"/>
    <mergeCell ref="A35:G35"/>
    <mergeCell ref="A29:D29"/>
    <mergeCell ref="A30:D30"/>
    <mergeCell ref="A31:D31"/>
  </mergeCells>
  <pageMargins left="0.31496062992125984" right="0.31496062992125984" top="0.15748031496062992" bottom="0.15748031496062992"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N10" sqref="N10"/>
    </sheetView>
  </sheetViews>
  <sheetFormatPr baseColWidth="10" defaultRowHeight="10.5" x14ac:dyDescent="0.2"/>
  <cols>
    <col min="1" max="1" width="8.85546875" style="118" customWidth="1"/>
    <col min="2" max="10" width="9.7109375" style="118" customWidth="1"/>
    <col min="11" max="11" width="11.85546875" style="118" customWidth="1"/>
    <col min="12" max="12" width="4.7109375" style="118" customWidth="1"/>
    <col min="13" max="13" width="9.7109375" style="118" customWidth="1"/>
    <col min="14" max="14" width="6.5703125" style="118" customWidth="1"/>
    <col min="15" max="16" width="7.28515625" style="118" customWidth="1"/>
    <col min="17" max="22" width="11.42578125" style="18"/>
    <col min="23" max="16384" width="11.42578125" style="118"/>
  </cols>
  <sheetData>
    <row r="1" spans="1:24" s="53" customFormat="1" ht="125.1" customHeight="1" x14ac:dyDescent="0.2">
      <c r="A1" s="115"/>
      <c r="B1" s="116"/>
      <c r="C1" s="116"/>
      <c r="D1" s="116"/>
      <c r="E1" s="116"/>
      <c r="F1" s="116"/>
      <c r="G1" s="117"/>
      <c r="H1" s="117"/>
      <c r="I1" s="117"/>
      <c r="J1" s="117"/>
      <c r="K1" s="117"/>
      <c r="L1" s="117"/>
      <c r="M1" s="117"/>
      <c r="N1" s="117"/>
      <c r="O1" s="117"/>
      <c r="P1" s="117"/>
      <c r="Q1" s="6"/>
      <c r="R1" s="6"/>
      <c r="S1" s="6"/>
      <c r="T1" s="6"/>
      <c r="U1" s="6"/>
      <c r="V1" s="201"/>
    </row>
    <row r="2" spans="1:24" s="18" customFormat="1" ht="22.5" customHeight="1" x14ac:dyDescent="0.2">
      <c r="A2" s="452" t="s">
        <v>250</v>
      </c>
      <c r="B2" s="452"/>
      <c r="C2" s="452"/>
      <c r="D2" s="452"/>
      <c r="E2" s="452"/>
      <c r="F2" s="452"/>
      <c r="G2" s="452"/>
      <c r="H2" s="452"/>
      <c r="I2" s="452"/>
      <c r="J2" s="452"/>
      <c r="K2" s="452"/>
      <c r="L2" s="452" t="s">
        <v>587</v>
      </c>
      <c r="M2" s="452"/>
      <c r="N2" s="452"/>
      <c r="O2" s="452"/>
      <c r="P2" s="452"/>
    </row>
    <row r="3" spans="1:24" ht="15" customHeight="1" x14ac:dyDescent="0.2">
      <c r="A3" s="65" t="str">
        <f>IF(DAPEC!A3="SÉLECTIONNER VOTRE ÉTABLISSEMENT DANS LA LISTE","Sélectionner votre établissement onglet DAPEC ligne 3",DAPEC!A3)</f>
        <v>SELECTIONNER VOTRE ETABLISSEMENT DANS LA LISTE</v>
      </c>
      <c r="B3" s="65"/>
      <c r="C3" s="65"/>
      <c r="D3" s="65"/>
      <c r="E3" s="65"/>
      <c r="F3" s="65"/>
      <c r="G3" s="65"/>
      <c r="H3" s="65"/>
      <c r="I3" s="65"/>
      <c r="J3" s="94"/>
      <c r="K3" s="94"/>
      <c r="L3" s="94"/>
      <c r="M3" s="94"/>
      <c r="N3" s="94"/>
      <c r="O3" s="94"/>
      <c r="P3" s="119" t="str">
        <f>IF(DAPEC!B10="","Renseigner le nom de l'agent onglet DAPEC ligne 10",DAPEC!B10)</f>
        <v>Renseigner le nom de l'agent onglet DAPEC ligne 10</v>
      </c>
      <c r="Q3" s="19"/>
      <c r="R3" s="19"/>
      <c r="S3" s="19"/>
      <c r="T3" s="19"/>
      <c r="U3" s="19"/>
      <c r="V3" s="19"/>
      <c r="W3" s="120"/>
      <c r="X3" s="120"/>
    </row>
    <row r="4" spans="1:24" ht="15" customHeight="1" x14ac:dyDescent="0.2">
      <c r="A4" s="468" t="s">
        <v>172</v>
      </c>
      <c r="B4" s="468"/>
      <c r="C4" s="476" t="str">
        <f>IF('Déplacement 2020'!C4="","",'Déplacement 2020'!C4)</f>
        <v/>
      </c>
      <c r="D4" s="476"/>
      <c r="E4" s="476"/>
      <c r="F4" s="476"/>
      <c r="G4" s="122" t="s">
        <v>173</v>
      </c>
      <c r="H4" s="476" t="str">
        <f>IF('Déplacement 2020'!H4="","",'Déplacement 2020'!H4)</f>
        <v/>
      </c>
      <c r="I4" s="476"/>
      <c r="J4" s="476"/>
      <c r="K4" s="476"/>
      <c r="L4" s="468" t="s">
        <v>174</v>
      </c>
      <c r="M4" s="468"/>
      <c r="N4" s="468"/>
      <c r="O4" s="468"/>
      <c r="P4" s="199">
        <f>'Déplacement 2020'!P4</f>
        <v>0</v>
      </c>
      <c r="Q4" s="19"/>
      <c r="R4" s="19"/>
      <c r="S4" s="19"/>
      <c r="T4" s="19"/>
      <c r="U4" s="19"/>
      <c r="V4" s="19"/>
      <c r="W4" s="120"/>
      <c r="X4" s="120"/>
    </row>
    <row r="5" spans="1:24" ht="15" customHeight="1" x14ac:dyDescent="0.2">
      <c r="A5" s="125" t="s">
        <v>418</v>
      </c>
      <c r="B5" s="125"/>
      <c r="C5" s="477" t="str">
        <f>'Déplacement 2020'!C5</f>
        <v>Choisir</v>
      </c>
      <c r="D5" s="477"/>
      <c r="E5" s="126" t="s">
        <v>175</v>
      </c>
      <c r="G5" s="127"/>
      <c r="H5" s="126"/>
      <c r="I5" s="126"/>
      <c r="J5" s="126"/>
      <c r="K5" s="126"/>
      <c r="L5" s="126"/>
      <c r="M5" s="126"/>
      <c r="N5" s="126"/>
      <c r="O5" s="126"/>
      <c r="P5" s="126"/>
      <c r="Q5" s="20"/>
      <c r="R5" s="20"/>
      <c r="S5" s="20"/>
      <c r="T5" s="20"/>
      <c r="U5" s="20"/>
      <c r="V5" s="20"/>
      <c r="W5" s="126"/>
      <c r="X5" s="126"/>
    </row>
    <row r="6" spans="1:24" ht="10.5" customHeight="1" x14ac:dyDescent="0.2">
      <c r="A6" s="128" t="s">
        <v>247</v>
      </c>
      <c r="B6" s="128" t="s">
        <v>176</v>
      </c>
      <c r="C6" s="128" t="s">
        <v>177</v>
      </c>
      <c r="D6" s="129" t="s">
        <v>0</v>
      </c>
      <c r="E6" s="130" t="s">
        <v>178</v>
      </c>
      <c r="F6" s="128" t="s">
        <v>177</v>
      </c>
      <c r="G6" s="129" t="s">
        <v>0</v>
      </c>
      <c r="H6" s="130" t="s">
        <v>179</v>
      </c>
      <c r="I6" s="128" t="s">
        <v>177</v>
      </c>
      <c r="J6" s="129" t="s">
        <v>0</v>
      </c>
      <c r="K6" s="131" t="s">
        <v>180</v>
      </c>
      <c r="L6" s="132"/>
      <c r="M6" s="457" t="s">
        <v>181</v>
      </c>
      <c r="N6" s="464"/>
      <c r="O6" s="464"/>
      <c r="P6" s="453"/>
      <c r="Q6" s="21"/>
      <c r="R6" s="21"/>
      <c r="S6" s="21"/>
      <c r="T6" s="21"/>
      <c r="U6" s="21"/>
      <c r="V6" s="21"/>
      <c r="W6" s="133"/>
      <c r="X6" s="133"/>
    </row>
    <row r="7" spans="1:24" ht="10.5" customHeight="1" x14ac:dyDescent="0.2">
      <c r="A7" s="135" t="s">
        <v>248</v>
      </c>
      <c r="B7" s="135" t="s">
        <v>182</v>
      </c>
      <c r="C7" s="135" t="s">
        <v>183</v>
      </c>
      <c r="D7" s="136" t="s">
        <v>184</v>
      </c>
      <c r="E7" s="137" t="s">
        <v>185</v>
      </c>
      <c r="F7" s="135" t="s">
        <v>183</v>
      </c>
      <c r="G7" s="136" t="s">
        <v>184</v>
      </c>
      <c r="H7" s="137" t="s">
        <v>186</v>
      </c>
      <c r="I7" s="135" t="s">
        <v>183</v>
      </c>
      <c r="J7" s="136" t="s">
        <v>184</v>
      </c>
      <c r="K7" s="138" t="s">
        <v>28</v>
      </c>
      <c r="L7" s="132"/>
      <c r="M7" s="458"/>
      <c r="N7" s="470"/>
      <c r="O7" s="470"/>
      <c r="P7" s="454"/>
      <c r="Q7" s="21"/>
      <c r="R7" s="21"/>
      <c r="S7" s="21"/>
      <c r="T7" s="21"/>
      <c r="U7" s="21"/>
      <c r="V7" s="21"/>
      <c r="W7" s="133"/>
      <c r="X7" s="133"/>
    </row>
    <row r="8" spans="1:24" ht="10.5" customHeight="1" x14ac:dyDescent="0.2">
      <c r="A8" s="139" t="s">
        <v>187</v>
      </c>
      <c r="B8" s="140">
        <f>SUM('Déplacement 2020'!B8)</f>
        <v>0.28999999999999998</v>
      </c>
      <c r="C8" s="141" t="str">
        <f>IF(C5=A8,Q22,"")</f>
        <v/>
      </c>
      <c r="D8" s="142" t="str">
        <f>IF(C8="","0,00 €",B8*C8)</f>
        <v>0,00 €</v>
      </c>
      <c r="E8" s="143">
        <f>SUM('Déplacement 2020'!E8)</f>
        <v>0.36</v>
      </c>
      <c r="F8" s="141" t="str">
        <f>IF(C5=A8,R22,"")</f>
        <v/>
      </c>
      <c r="G8" s="142" t="str">
        <f>IF(F8="","0,00 €",E8*F8)</f>
        <v>0,00 €</v>
      </c>
      <c r="H8" s="143">
        <f>SUM('Déplacement 2020'!H8)</f>
        <v>0.21</v>
      </c>
      <c r="I8" s="141" t="str">
        <f>IF(C5=A8,S22,"")</f>
        <v/>
      </c>
      <c r="J8" s="142" t="str">
        <f>IF(I8="","0,00 €",H8*I8)</f>
        <v>0,00 €</v>
      </c>
      <c r="K8" s="144">
        <f>SUM(J8,G8,D8)</f>
        <v>0</v>
      </c>
      <c r="M8" s="471" t="s">
        <v>188</v>
      </c>
      <c r="N8" s="461" t="s">
        <v>177</v>
      </c>
      <c r="O8" s="461"/>
      <c r="P8" s="471" t="s">
        <v>189</v>
      </c>
      <c r="Q8" s="20"/>
      <c r="R8" s="20"/>
      <c r="S8" s="20"/>
      <c r="T8" s="20"/>
      <c r="U8" s="20"/>
      <c r="V8" s="20"/>
      <c r="W8" s="126"/>
      <c r="X8" s="126"/>
    </row>
    <row r="9" spans="1:24" ht="10.5" customHeight="1" x14ac:dyDescent="0.2">
      <c r="A9" s="139" t="s">
        <v>190</v>
      </c>
      <c r="B9" s="140">
        <f>SUM('Déplacement 2020'!B9)</f>
        <v>0.37</v>
      </c>
      <c r="C9" s="141" t="str">
        <f>IF(C5=A9,Q22,"")</f>
        <v/>
      </c>
      <c r="D9" s="142" t="str">
        <f>IF(C9="","0,00 €",B9*C9)</f>
        <v>0,00 €</v>
      </c>
      <c r="E9" s="143">
        <f>SUM('Déplacement 2020'!E9)</f>
        <v>0.46</v>
      </c>
      <c r="F9" s="141" t="str">
        <f>IF(C5=A9,R22,"")</f>
        <v/>
      </c>
      <c r="G9" s="142" t="str">
        <f>IF(F9="","0,00 €",E9*F9)</f>
        <v>0,00 €</v>
      </c>
      <c r="H9" s="143">
        <f>SUM('Déplacement 2020'!H9)</f>
        <v>0.27</v>
      </c>
      <c r="I9" s="141" t="str">
        <f>IF(C5=A9,S22,"")</f>
        <v/>
      </c>
      <c r="J9" s="142" t="str">
        <f>IF(I9="","0,00 €",H9*I9)</f>
        <v>0,00 €</v>
      </c>
      <c r="K9" s="144">
        <f>SUM(J9,G9,D9)</f>
        <v>0</v>
      </c>
      <c r="M9" s="472"/>
      <c r="N9" s="132" t="s">
        <v>191</v>
      </c>
      <c r="O9" s="132" t="s">
        <v>192</v>
      </c>
      <c r="P9" s="472"/>
      <c r="Q9" s="20"/>
      <c r="R9" s="20"/>
      <c r="S9" s="20"/>
      <c r="T9" s="20"/>
      <c r="U9" s="20"/>
      <c r="V9" s="20"/>
      <c r="W9" s="126"/>
      <c r="X9" s="126"/>
    </row>
    <row r="10" spans="1:24" ht="10.5" customHeight="1" x14ac:dyDescent="0.2">
      <c r="A10" s="139" t="s">
        <v>193</v>
      </c>
      <c r="B10" s="140">
        <f>SUM('Déplacement 2020'!B10)</f>
        <v>0.41</v>
      </c>
      <c r="C10" s="141" t="str">
        <f>IF(C5=A10,Q22,"")</f>
        <v/>
      </c>
      <c r="D10" s="142" t="str">
        <f>IF(C10="","0,00 €",B10*C10)</f>
        <v>0,00 €</v>
      </c>
      <c r="E10" s="143">
        <f>SUM('Déplacement 2020'!E10)</f>
        <v>0.5</v>
      </c>
      <c r="F10" s="141" t="str">
        <f>IF(C5=A10,R22,"")</f>
        <v/>
      </c>
      <c r="G10" s="142" t="str">
        <f>IF(F10="","0,00 €",E10*F10)</f>
        <v>0,00 €</v>
      </c>
      <c r="H10" s="143">
        <f>SUM('Déplacement 2020'!H10)</f>
        <v>0.28999999999999998</v>
      </c>
      <c r="I10" s="147" t="str">
        <f>IF(C5=A10,S22,"")</f>
        <v/>
      </c>
      <c r="J10" s="142" t="str">
        <f>IF(I10="","0,00 €",H10*I10)</f>
        <v>0,00 €</v>
      </c>
      <c r="K10" s="144">
        <f>SUM(J10,G10,D10)</f>
        <v>0</v>
      </c>
      <c r="M10" s="148" t="s">
        <v>194</v>
      </c>
      <c r="N10" s="149"/>
      <c r="O10" s="150">
        <f>SUM(P4*N10)</f>
        <v>0</v>
      </c>
      <c r="P10" s="141">
        <f>SUM(O10)</f>
        <v>0</v>
      </c>
      <c r="Q10" s="20"/>
      <c r="R10" s="20"/>
      <c r="S10" s="20"/>
      <c r="T10" s="20"/>
      <c r="U10" s="20"/>
      <c r="V10" s="20"/>
      <c r="W10" s="126"/>
      <c r="X10" s="126"/>
    </row>
    <row r="11" spans="1:24" ht="11.45" customHeight="1" x14ac:dyDescent="0.2">
      <c r="H11" s="445" t="s">
        <v>195</v>
      </c>
      <c r="I11" s="446"/>
      <c r="J11" s="447"/>
      <c r="K11" s="152">
        <f>SUM(K8:K10)</f>
        <v>0</v>
      </c>
      <c r="M11" s="148" t="s">
        <v>196</v>
      </c>
      <c r="N11" s="149"/>
      <c r="O11" s="150">
        <f>SUM(P4*N11)</f>
        <v>0</v>
      </c>
      <c r="P11" s="141">
        <f>SUM(P10+O11)</f>
        <v>0</v>
      </c>
      <c r="Q11" s="20"/>
      <c r="R11" s="20"/>
      <c r="S11" s="20"/>
      <c r="T11" s="20"/>
      <c r="U11" s="20"/>
      <c r="V11" s="20"/>
      <c r="W11" s="126"/>
      <c r="X11" s="126"/>
    </row>
    <row r="12" spans="1:24" ht="10.5" customHeight="1" x14ac:dyDescent="0.2">
      <c r="A12" s="442" t="s">
        <v>197</v>
      </c>
      <c r="B12" s="442"/>
      <c r="C12" s="442"/>
      <c r="M12" s="148" t="s">
        <v>198</v>
      </c>
      <c r="N12" s="149"/>
      <c r="O12" s="150">
        <f>SUM(P4*N12)</f>
        <v>0</v>
      </c>
      <c r="P12" s="141">
        <f t="shared" ref="P12:P21" si="0">SUM(P11+O12)</f>
        <v>0</v>
      </c>
      <c r="Q12" s="20"/>
      <c r="R12" s="20"/>
      <c r="S12" s="20"/>
      <c r="T12" s="20"/>
      <c r="U12" s="20"/>
      <c r="V12" s="20"/>
      <c r="W12" s="126"/>
      <c r="X12" s="126"/>
    </row>
    <row r="13" spans="1:24" ht="10.5" customHeight="1" x14ac:dyDescent="0.2">
      <c r="A13" s="455"/>
      <c r="B13" s="461"/>
      <c r="C13" s="461"/>
      <c r="D13" s="462"/>
      <c r="E13" s="153" t="s">
        <v>199</v>
      </c>
      <c r="F13" s="154" t="s">
        <v>200</v>
      </c>
      <c r="G13" s="155" t="s">
        <v>0</v>
      </c>
      <c r="H13" s="153" t="s">
        <v>201</v>
      </c>
      <c r="I13" s="154" t="s">
        <v>200</v>
      </c>
      <c r="J13" s="155" t="s">
        <v>0</v>
      </c>
      <c r="K13" s="156" t="s">
        <v>180</v>
      </c>
      <c r="M13" s="148" t="s">
        <v>202</v>
      </c>
      <c r="N13" s="149"/>
      <c r="O13" s="150">
        <f>SUM(P4*N13)</f>
        <v>0</v>
      </c>
      <c r="P13" s="141">
        <f t="shared" si="0"/>
        <v>0</v>
      </c>
      <c r="Q13" s="20"/>
      <c r="R13" s="20"/>
      <c r="S13" s="20"/>
      <c r="T13" s="20"/>
      <c r="U13" s="20"/>
      <c r="V13" s="20"/>
      <c r="W13" s="126"/>
      <c r="X13" s="126"/>
    </row>
    <row r="14" spans="1:24" ht="10.5" customHeight="1" x14ac:dyDescent="0.2">
      <c r="A14" s="451" t="s">
        <v>203</v>
      </c>
      <c r="B14" s="449"/>
      <c r="C14" s="449"/>
      <c r="D14" s="450"/>
      <c r="E14" s="158">
        <v>0</v>
      </c>
      <c r="F14" s="159"/>
      <c r="G14" s="160">
        <f>SUM(E14*F14)</f>
        <v>0</v>
      </c>
      <c r="H14" s="158">
        <v>0</v>
      </c>
      <c r="I14" s="159"/>
      <c r="J14" s="160">
        <f>SUM(H14*I14)</f>
        <v>0</v>
      </c>
      <c r="K14" s="144">
        <f>SUM(J14,G14,D14)</f>
        <v>0</v>
      </c>
      <c r="M14" s="148" t="s">
        <v>204</v>
      </c>
      <c r="N14" s="149"/>
      <c r="O14" s="150">
        <f>SUM(P4*N14)</f>
        <v>0</v>
      </c>
      <c r="P14" s="141">
        <f t="shared" si="0"/>
        <v>0</v>
      </c>
      <c r="Q14" s="20"/>
      <c r="R14" s="20"/>
      <c r="S14" s="20"/>
      <c r="T14" s="20"/>
      <c r="U14" s="20"/>
      <c r="V14" s="20"/>
      <c r="W14" s="126"/>
      <c r="X14" s="126"/>
    </row>
    <row r="15" spans="1:24" ht="10.5" customHeight="1" x14ac:dyDescent="0.2">
      <c r="A15" s="451" t="s">
        <v>205</v>
      </c>
      <c r="B15" s="449"/>
      <c r="C15" s="449"/>
      <c r="D15" s="450"/>
      <c r="E15" s="158">
        <v>0</v>
      </c>
      <c r="F15" s="159"/>
      <c r="G15" s="160">
        <f>SUM(E15*F15)</f>
        <v>0</v>
      </c>
      <c r="H15" s="158">
        <v>0</v>
      </c>
      <c r="I15" s="159"/>
      <c r="J15" s="160">
        <f>SUM(H15*I15)</f>
        <v>0</v>
      </c>
      <c r="K15" s="144">
        <f>SUM(D15+G15+J15)</f>
        <v>0</v>
      </c>
      <c r="M15" s="148" t="s">
        <v>206</v>
      </c>
      <c r="N15" s="149"/>
      <c r="O15" s="150">
        <f>SUM(P4*N15)</f>
        <v>0</v>
      </c>
      <c r="P15" s="141">
        <f t="shared" si="0"/>
        <v>0</v>
      </c>
      <c r="Q15" s="20"/>
      <c r="R15" s="20"/>
      <c r="S15" s="20"/>
      <c r="T15" s="20"/>
      <c r="U15" s="20"/>
      <c r="V15" s="20"/>
      <c r="W15" s="126"/>
      <c r="X15" s="126"/>
    </row>
    <row r="16" spans="1:24" ht="10.5" customHeight="1" x14ac:dyDescent="0.2">
      <c r="A16" s="455"/>
      <c r="B16" s="461"/>
      <c r="C16" s="461"/>
      <c r="D16" s="462"/>
      <c r="E16" s="463"/>
      <c r="F16" s="461"/>
      <c r="G16" s="462"/>
      <c r="H16" s="162" t="s">
        <v>207</v>
      </c>
      <c r="I16" s="148" t="s">
        <v>200</v>
      </c>
      <c r="J16" s="163" t="s">
        <v>0</v>
      </c>
      <c r="K16" s="164"/>
      <c r="L16" s="132"/>
      <c r="M16" s="148" t="s">
        <v>208</v>
      </c>
      <c r="N16" s="149"/>
      <c r="O16" s="150">
        <f>SUM(P4*N16)</f>
        <v>0</v>
      </c>
      <c r="P16" s="141">
        <f t="shared" si="0"/>
        <v>0</v>
      </c>
      <c r="Q16" s="21"/>
      <c r="R16" s="21"/>
      <c r="S16" s="21"/>
      <c r="T16" s="21"/>
      <c r="U16" s="21"/>
      <c r="V16" s="21"/>
      <c r="W16" s="133"/>
      <c r="X16" s="133"/>
    </row>
    <row r="17" spans="1:24" ht="10.5" customHeight="1" x14ac:dyDescent="0.2">
      <c r="A17" s="451" t="s">
        <v>209</v>
      </c>
      <c r="B17" s="449"/>
      <c r="C17" s="449"/>
      <c r="D17" s="450"/>
      <c r="E17" s="473"/>
      <c r="F17" s="474"/>
      <c r="G17" s="475"/>
      <c r="H17" s="162">
        <f>SUM('Déplacement 2020'!H17)</f>
        <v>1.49</v>
      </c>
      <c r="I17" s="159"/>
      <c r="J17" s="160">
        <f t="shared" ref="J17:J24" si="1">SUM(H17*I17)</f>
        <v>0</v>
      </c>
      <c r="K17" s="144">
        <f t="shared" ref="K17:K24" si="2">SUM(J17)</f>
        <v>0</v>
      </c>
      <c r="M17" s="148" t="s">
        <v>210</v>
      </c>
      <c r="N17" s="149"/>
      <c r="O17" s="150">
        <f>SUM(P4*N17)</f>
        <v>0</v>
      </c>
      <c r="P17" s="141">
        <f t="shared" si="0"/>
        <v>0</v>
      </c>
      <c r="Q17" s="20"/>
      <c r="R17" s="20"/>
      <c r="S17" s="20"/>
      <c r="T17" s="20"/>
      <c r="U17" s="20"/>
      <c r="V17" s="20"/>
      <c r="W17" s="126"/>
      <c r="X17" s="126"/>
    </row>
    <row r="18" spans="1:24" ht="10.5" customHeight="1" x14ac:dyDescent="0.2">
      <c r="A18" s="451" t="s">
        <v>211</v>
      </c>
      <c r="B18" s="449"/>
      <c r="C18" s="449"/>
      <c r="D18" s="450"/>
      <c r="E18" s="473"/>
      <c r="F18" s="474"/>
      <c r="G18" s="475"/>
      <c r="H18" s="162">
        <f>SUM('Déplacement 2020'!H18)</f>
        <v>1.9</v>
      </c>
      <c r="I18" s="159"/>
      <c r="J18" s="160">
        <f t="shared" si="1"/>
        <v>0</v>
      </c>
      <c r="K18" s="144">
        <f t="shared" si="2"/>
        <v>0</v>
      </c>
      <c r="M18" s="148" t="s">
        <v>212</v>
      </c>
      <c r="N18" s="149"/>
      <c r="O18" s="150">
        <f>SUM(P4*N18)</f>
        <v>0</v>
      </c>
      <c r="P18" s="141">
        <f t="shared" si="0"/>
        <v>0</v>
      </c>
      <c r="Q18" s="20"/>
      <c r="R18" s="20"/>
      <c r="S18" s="20"/>
      <c r="T18" s="20"/>
      <c r="U18" s="20"/>
      <c r="V18" s="20"/>
      <c r="W18" s="126"/>
      <c r="X18" s="126"/>
    </row>
    <row r="19" spans="1:24" ht="10.5" customHeight="1" x14ac:dyDescent="0.2">
      <c r="A19" s="451" t="s">
        <v>213</v>
      </c>
      <c r="B19" s="449"/>
      <c r="C19" s="449"/>
      <c r="D19" s="450"/>
      <c r="E19" s="473"/>
      <c r="F19" s="474"/>
      <c r="G19" s="475"/>
      <c r="H19" s="168">
        <v>0</v>
      </c>
      <c r="I19" s="159"/>
      <c r="J19" s="160">
        <f t="shared" si="1"/>
        <v>0</v>
      </c>
      <c r="K19" s="144">
        <f t="shared" si="2"/>
        <v>0</v>
      </c>
      <c r="M19" s="148" t="s">
        <v>214</v>
      </c>
      <c r="N19" s="149"/>
      <c r="O19" s="150">
        <f>SUM(P4*N19)</f>
        <v>0</v>
      </c>
      <c r="P19" s="141">
        <f t="shared" si="0"/>
        <v>0</v>
      </c>
      <c r="Q19" s="20"/>
      <c r="R19" s="20"/>
      <c r="S19" s="20"/>
      <c r="T19" s="20"/>
      <c r="U19" s="20"/>
      <c r="V19" s="20"/>
      <c r="W19" s="126"/>
      <c r="X19" s="126"/>
    </row>
    <row r="20" spans="1:24" ht="10.5" customHeight="1" x14ac:dyDescent="0.2">
      <c r="A20" s="451" t="s">
        <v>215</v>
      </c>
      <c r="B20" s="449"/>
      <c r="C20" s="449"/>
      <c r="D20" s="450"/>
      <c r="E20" s="473"/>
      <c r="F20" s="474"/>
      <c r="G20" s="475"/>
      <c r="H20" s="168">
        <v>0</v>
      </c>
      <c r="I20" s="159"/>
      <c r="J20" s="160">
        <f t="shared" si="1"/>
        <v>0</v>
      </c>
      <c r="K20" s="144">
        <f t="shared" si="2"/>
        <v>0</v>
      </c>
      <c r="M20" s="148" t="s">
        <v>216</v>
      </c>
      <c r="N20" s="149"/>
      <c r="O20" s="150">
        <f>SUM(P4*N20)</f>
        <v>0</v>
      </c>
      <c r="P20" s="141">
        <f t="shared" si="0"/>
        <v>0</v>
      </c>
      <c r="Q20" s="20"/>
      <c r="R20" s="20"/>
      <c r="S20" s="20"/>
      <c r="T20" s="20"/>
      <c r="U20" s="20"/>
      <c r="V20" s="20"/>
      <c r="W20" s="126"/>
      <c r="X20" s="126"/>
    </row>
    <row r="21" spans="1:24" ht="10.5" customHeight="1" x14ac:dyDescent="0.2">
      <c r="A21" s="451" t="s">
        <v>217</v>
      </c>
      <c r="B21" s="449"/>
      <c r="C21" s="449"/>
      <c r="D21" s="450"/>
      <c r="E21" s="473"/>
      <c r="F21" s="474"/>
      <c r="G21" s="475"/>
      <c r="H21" s="168">
        <v>0</v>
      </c>
      <c r="I21" s="159"/>
      <c r="J21" s="160">
        <f t="shared" si="1"/>
        <v>0</v>
      </c>
      <c r="K21" s="144">
        <f t="shared" si="2"/>
        <v>0</v>
      </c>
      <c r="M21" s="148" t="s">
        <v>218</v>
      </c>
      <c r="N21" s="149"/>
      <c r="O21" s="150">
        <f>SUM(P4*N21)</f>
        <v>0</v>
      </c>
      <c r="P21" s="141">
        <f t="shared" si="0"/>
        <v>0</v>
      </c>
      <c r="Q21" s="3" t="str">
        <f>IF(C5="","",IF(C5="5Cv et moins",A8,""))</f>
        <v/>
      </c>
      <c r="R21" s="3" t="str">
        <f>IF(C5="","",IF(C5="6 et 7 Cv",A9,""))</f>
        <v/>
      </c>
      <c r="S21" s="3" t="str">
        <f>IF(C5="","",IF(C5="8Cv et plus",A10,""))</f>
        <v/>
      </c>
      <c r="T21" s="4"/>
      <c r="U21" s="20"/>
      <c r="V21" s="20"/>
      <c r="W21" s="126"/>
      <c r="X21" s="126"/>
    </row>
    <row r="22" spans="1:24" ht="10.5" customHeight="1" x14ac:dyDescent="0.2">
      <c r="A22" s="451" t="s">
        <v>219</v>
      </c>
      <c r="B22" s="449"/>
      <c r="C22" s="449"/>
      <c r="D22" s="450"/>
      <c r="E22" s="473"/>
      <c r="F22" s="474"/>
      <c r="G22" s="475"/>
      <c r="H22" s="168">
        <v>0</v>
      </c>
      <c r="I22" s="159"/>
      <c r="J22" s="160">
        <f t="shared" si="1"/>
        <v>0</v>
      </c>
      <c r="K22" s="144">
        <f t="shared" si="2"/>
        <v>0</v>
      </c>
      <c r="M22" s="170" t="s">
        <v>180</v>
      </c>
      <c r="N22" s="171">
        <f>SUM(N10:N21)</f>
        <v>0</v>
      </c>
      <c r="O22" s="172">
        <f>SUM(O10:O21)</f>
        <v>0</v>
      </c>
      <c r="P22" s="173">
        <f>SUM(P21)</f>
        <v>0</v>
      </c>
      <c r="Q22" s="4">
        <f>IF(O22&gt;2000,2000,O22)</f>
        <v>0</v>
      </c>
      <c r="R22" s="4">
        <f>IF(O22&gt;10000,8000,O22-Q22)</f>
        <v>0</v>
      </c>
      <c r="S22" s="4">
        <f>IF(O22&gt;10000,O22-(Q22+R22),0)</f>
        <v>0</v>
      </c>
      <c r="T22" s="5">
        <f>SUM(Q22:S22)</f>
        <v>0</v>
      </c>
      <c r="U22" s="20"/>
      <c r="V22" s="20"/>
      <c r="W22" s="126"/>
      <c r="X22" s="126"/>
    </row>
    <row r="23" spans="1:24" ht="10.5" customHeight="1" x14ac:dyDescent="0.2">
      <c r="A23" s="451" t="s">
        <v>220</v>
      </c>
      <c r="B23" s="449"/>
      <c r="C23" s="449"/>
      <c r="D23" s="450"/>
      <c r="E23" s="473"/>
      <c r="F23" s="474"/>
      <c r="G23" s="475"/>
      <c r="H23" s="168">
        <v>0</v>
      </c>
      <c r="I23" s="159"/>
      <c r="J23" s="160">
        <f t="shared" si="1"/>
        <v>0</v>
      </c>
      <c r="K23" s="144">
        <f t="shared" si="2"/>
        <v>0</v>
      </c>
      <c r="Q23" s="20"/>
      <c r="R23" s="20"/>
      <c r="S23" s="20"/>
      <c r="T23" s="20"/>
      <c r="U23" s="20"/>
      <c r="V23" s="20"/>
      <c r="W23" s="126"/>
      <c r="X23" s="126"/>
    </row>
    <row r="24" spans="1:24" ht="10.5" customHeight="1" x14ac:dyDescent="0.2">
      <c r="A24" s="451" t="s">
        <v>221</v>
      </c>
      <c r="B24" s="449"/>
      <c r="C24" s="449"/>
      <c r="D24" s="450"/>
      <c r="E24" s="473"/>
      <c r="F24" s="474"/>
      <c r="G24" s="475"/>
      <c r="H24" s="168">
        <v>0</v>
      </c>
      <c r="I24" s="159"/>
      <c r="J24" s="160">
        <f t="shared" si="1"/>
        <v>0</v>
      </c>
      <c r="K24" s="144">
        <f t="shared" si="2"/>
        <v>0</v>
      </c>
      <c r="Q24" s="20"/>
      <c r="R24" s="20"/>
      <c r="S24" s="20"/>
      <c r="T24" s="20"/>
      <c r="U24" s="20"/>
      <c r="V24" s="20"/>
      <c r="W24" s="126"/>
      <c r="X24" s="126"/>
    </row>
    <row r="25" spans="1:24" ht="11.45" customHeight="1" x14ac:dyDescent="0.2">
      <c r="H25" s="445" t="s">
        <v>222</v>
      </c>
      <c r="I25" s="446"/>
      <c r="J25" s="447"/>
      <c r="K25" s="152">
        <f>SUM(K14:K24)</f>
        <v>0</v>
      </c>
      <c r="M25" s="457" t="s">
        <v>226</v>
      </c>
      <c r="N25" s="464"/>
      <c r="O25" s="464"/>
      <c r="P25" s="453"/>
      <c r="Q25" s="20"/>
      <c r="R25" s="20"/>
      <c r="S25" s="20"/>
      <c r="T25" s="20"/>
      <c r="U25" s="20"/>
      <c r="V25" s="20"/>
      <c r="W25" s="126"/>
      <c r="X25" s="126"/>
    </row>
    <row r="26" spans="1:24" ht="10.5" customHeight="1" x14ac:dyDescent="0.2">
      <c r="A26" s="442" t="s">
        <v>223</v>
      </c>
      <c r="B26" s="442"/>
      <c r="C26" s="442"/>
      <c r="M26" s="465"/>
      <c r="N26" s="466"/>
      <c r="O26" s="466"/>
      <c r="P26" s="467"/>
      <c r="Q26" s="20"/>
      <c r="R26" s="20"/>
      <c r="S26" s="20"/>
      <c r="T26" s="20"/>
      <c r="U26" s="20"/>
      <c r="V26" s="20"/>
      <c r="W26" s="126"/>
      <c r="X26" s="126"/>
    </row>
    <row r="27" spans="1:24" ht="10.5" customHeight="1" x14ac:dyDescent="0.2">
      <c r="A27" s="455"/>
      <c r="B27" s="461"/>
      <c r="C27" s="461"/>
      <c r="D27" s="462"/>
      <c r="E27" s="463" t="s">
        <v>224</v>
      </c>
      <c r="F27" s="461"/>
      <c r="G27" s="462"/>
      <c r="H27" s="463" t="s">
        <v>225</v>
      </c>
      <c r="I27" s="461"/>
      <c r="J27" s="462"/>
      <c r="K27" s="459" t="s">
        <v>180</v>
      </c>
      <c r="M27" s="457" t="s">
        <v>188</v>
      </c>
      <c r="N27" s="455" t="s">
        <v>228</v>
      </c>
      <c r="O27" s="456"/>
      <c r="P27" s="453" t="s">
        <v>189</v>
      </c>
      <c r="Q27" s="20"/>
      <c r="R27" s="20"/>
      <c r="S27" s="20"/>
      <c r="T27" s="20"/>
      <c r="U27" s="20"/>
      <c r="V27" s="20"/>
      <c r="W27" s="126"/>
      <c r="X27" s="126"/>
    </row>
    <row r="28" spans="1:24" ht="10.5" customHeight="1" x14ac:dyDescent="0.2">
      <c r="A28" s="175"/>
      <c r="B28" s="176"/>
      <c r="C28" s="176"/>
      <c r="D28" s="177"/>
      <c r="E28" s="153" t="s">
        <v>227</v>
      </c>
      <c r="F28" s="154" t="s">
        <v>200</v>
      </c>
      <c r="G28" s="155" t="s">
        <v>0</v>
      </c>
      <c r="H28" s="153" t="s">
        <v>227</v>
      </c>
      <c r="I28" s="154" t="s">
        <v>200</v>
      </c>
      <c r="J28" s="155" t="s">
        <v>0</v>
      </c>
      <c r="K28" s="460"/>
      <c r="M28" s="458"/>
      <c r="N28" s="148" t="s">
        <v>251</v>
      </c>
      <c r="O28" s="148" t="s">
        <v>252</v>
      </c>
      <c r="P28" s="454"/>
      <c r="Q28" s="20"/>
      <c r="R28" s="20"/>
      <c r="S28" s="20"/>
      <c r="T28" s="20"/>
      <c r="U28" s="20"/>
      <c r="V28" s="20"/>
      <c r="W28" s="126"/>
      <c r="X28" s="126"/>
    </row>
    <row r="29" spans="1:24" ht="10.5" customHeight="1" x14ac:dyDescent="0.2">
      <c r="A29" s="451" t="s">
        <v>600</v>
      </c>
      <c r="B29" s="449"/>
      <c r="C29" s="449"/>
      <c r="D29" s="450"/>
      <c r="E29" s="143">
        <f>SUM(H29/2)</f>
        <v>45</v>
      </c>
      <c r="F29" s="178">
        <f>IF(N29&gt;=10,"0",IF(N42&gt;=10,10-N29,N42-N29))</f>
        <v>0</v>
      </c>
      <c r="G29" s="160">
        <f>SUM(E29*F29)</f>
        <v>0</v>
      </c>
      <c r="H29" s="143">
        <f>SUM('Déplacement 2020'!H29)</f>
        <v>90</v>
      </c>
      <c r="I29" s="178">
        <f>IF(O29&gt;=10,"0",IF(O42&gt;=10,10-O29,O42-O29))</f>
        <v>0</v>
      </c>
      <c r="J29" s="160">
        <f>SUM(H29*I29)</f>
        <v>0</v>
      </c>
      <c r="K29" s="144">
        <f>SUM(G29+J29)</f>
        <v>0</v>
      </c>
      <c r="M29" s="148" t="s">
        <v>249</v>
      </c>
      <c r="N29" s="179">
        <f>SUM('Déplacement 2021'!N42)</f>
        <v>0</v>
      </c>
      <c r="O29" s="179">
        <f>SUM('Déplacement 2021'!O42)</f>
        <v>0</v>
      </c>
      <c r="P29" s="179">
        <f>SUM('Déplacement 2021'!P42)</f>
        <v>0</v>
      </c>
      <c r="Q29" s="20"/>
      <c r="R29" s="20"/>
      <c r="S29" s="20"/>
      <c r="T29" s="20"/>
      <c r="U29" s="20"/>
      <c r="V29" s="20"/>
      <c r="W29" s="126"/>
      <c r="X29" s="126"/>
    </row>
    <row r="30" spans="1:24" ht="10.5" customHeight="1" x14ac:dyDescent="0.2">
      <c r="A30" s="451" t="s">
        <v>601</v>
      </c>
      <c r="B30" s="449"/>
      <c r="C30" s="449"/>
      <c r="D30" s="450"/>
      <c r="E30" s="143">
        <f>SUM(H30/2)</f>
        <v>40.5</v>
      </c>
      <c r="F30" s="178">
        <f>IF(N29&gt;=30,"0",IF(N42&gt;=30,30-(N29+F29),N42-(N29+F29)))</f>
        <v>0</v>
      </c>
      <c r="G30" s="160">
        <f>SUM(E30*F30)</f>
        <v>0</v>
      </c>
      <c r="H30" s="143">
        <f>SUM(H29)-(H29*10%)</f>
        <v>81</v>
      </c>
      <c r="I30" s="178">
        <f>IF(O29&gt;=30,"0",IF(O42&gt;=30,30-(O29+I29),O42-(O29+I29)))</f>
        <v>0</v>
      </c>
      <c r="J30" s="160">
        <f>SUM(H30*I30)</f>
        <v>0</v>
      </c>
      <c r="K30" s="144">
        <f>SUM(G30+J30)</f>
        <v>0</v>
      </c>
      <c r="M30" s="148" t="s">
        <v>194</v>
      </c>
      <c r="N30" s="159"/>
      <c r="O30" s="159"/>
      <c r="P30" s="180">
        <f>SUM(P29+N30+O30)</f>
        <v>0</v>
      </c>
      <c r="Q30" s="20"/>
      <c r="R30" s="20"/>
      <c r="S30" s="20"/>
      <c r="T30" s="20"/>
      <c r="U30" s="20"/>
      <c r="V30" s="20"/>
      <c r="W30" s="126"/>
      <c r="X30" s="126"/>
    </row>
    <row r="31" spans="1:24" ht="10.5" customHeight="1" x14ac:dyDescent="0.2">
      <c r="A31" s="451" t="s">
        <v>602</v>
      </c>
      <c r="B31" s="449"/>
      <c r="C31" s="449"/>
      <c r="D31" s="450"/>
      <c r="E31" s="143">
        <f>SUM(H31/2)</f>
        <v>36</v>
      </c>
      <c r="F31" s="178">
        <f>IF(N29&gt;=60,"0",IF(N42&gt;=60,60-(N29+F29+F30),N42-(N29+F29+F30)))</f>
        <v>0</v>
      </c>
      <c r="G31" s="160">
        <f>SUM(E31*F31)</f>
        <v>0</v>
      </c>
      <c r="H31" s="143">
        <f>SUM(H29)-(H29*20%)</f>
        <v>72</v>
      </c>
      <c r="I31" s="178">
        <f>IF(O29&gt;=60,"0",IF(O42&gt;=60,60-(O29+I29+I30),O42-(O29+I29+I30)))</f>
        <v>0</v>
      </c>
      <c r="J31" s="160">
        <f>SUM(H31*I31)</f>
        <v>0</v>
      </c>
      <c r="K31" s="144">
        <f>SUM(G31+J31)</f>
        <v>0</v>
      </c>
      <c r="M31" s="148" t="s">
        <v>196</v>
      </c>
      <c r="N31" s="159"/>
      <c r="O31" s="159"/>
      <c r="P31" s="180">
        <f t="shared" ref="P31:P41" si="3">SUM(P30+N31+O31)</f>
        <v>0</v>
      </c>
      <c r="Q31" s="20"/>
      <c r="R31" s="20"/>
      <c r="S31" s="20"/>
      <c r="T31" s="20"/>
      <c r="U31" s="20"/>
      <c r="V31" s="20"/>
      <c r="W31" s="126"/>
      <c r="X31" s="126"/>
    </row>
    <row r="32" spans="1:24" ht="10.5" customHeight="1" x14ac:dyDescent="0.2">
      <c r="A32" s="451" t="s">
        <v>603</v>
      </c>
      <c r="B32" s="449"/>
      <c r="C32" s="449"/>
      <c r="D32" s="450"/>
      <c r="E32" s="143">
        <f>SUM(H32/2)</f>
        <v>18</v>
      </c>
      <c r="F32" s="178">
        <f>IF(N29&gt;=60,N42-N29,IF(N42&gt;=60,N42-(N29+F29+F30+F31),0))</f>
        <v>0</v>
      </c>
      <c r="G32" s="160">
        <f>SUM(E32*F32)</f>
        <v>0</v>
      </c>
      <c r="H32" s="143">
        <v>36</v>
      </c>
      <c r="I32" s="178">
        <f>IF(O29&gt;=60,O42-O29,IF(O42&gt;=60,O42-(O29+I29+I30+I31),0))</f>
        <v>0</v>
      </c>
      <c r="J32" s="160">
        <f>SUM(H32*I32)</f>
        <v>0</v>
      </c>
      <c r="K32" s="144">
        <f>SUM(G32+J32)</f>
        <v>0</v>
      </c>
      <c r="M32" s="148" t="s">
        <v>198</v>
      </c>
      <c r="N32" s="159"/>
      <c r="O32" s="159"/>
      <c r="P32" s="180">
        <f t="shared" si="3"/>
        <v>0</v>
      </c>
      <c r="Q32" s="20"/>
      <c r="R32" s="20"/>
      <c r="S32" s="20"/>
      <c r="T32" s="20"/>
      <c r="U32" s="20"/>
      <c r="V32" s="20"/>
      <c r="W32" s="126"/>
      <c r="X32" s="126"/>
    </row>
    <row r="33" spans="1:24" ht="10.5" customHeight="1" x14ac:dyDescent="0.2">
      <c r="A33" s="181"/>
      <c r="B33" s="182"/>
      <c r="C33" s="182"/>
      <c r="D33" s="182"/>
      <c r="E33" s="182"/>
      <c r="F33" s="182"/>
      <c r="G33" s="182"/>
      <c r="H33" s="183" t="s">
        <v>229</v>
      </c>
      <c r="I33" s="154" t="s">
        <v>200</v>
      </c>
      <c r="J33" s="155" t="s">
        <v>0</v>
      </c>
      <c r="K33" s="184"/>
      <c r="M33" s="148" t="s">
        <v>202</v>
      </c>
      <c r="N33" s="159"/>
      <c r="O33" s="159"/>
      <c r="P33" s="180">
        <f t="shared" si="3"/>
        <v>0</v>
      </c>
      <c r="Q33" s="20"/>
      <c r="R33" s="20"/>
      <c r="S33" s="20"/>
      <c r="T33" s="20"/>
      <c r="U33" s="20"/>
      <c r="V33" s="20"/>
      <c r="W33" s="126"/>
      <c r="X33" s="126"/>
    </row>
    <row r="34" spans="1:24" ht="10.5" customHeight="1" x14ac:dyDescent="0.2">
      <c r="A34" s="448" t="s">
        <v>230</v>
      </c>
      <c r="B34" s="449"/>
      <c r="C34" s="449"/>
      <c r="D34" s="449"/>
      <c r="E34" s="449"/>
      <c r="F34" s="449"/>
      <c r="G34" s="450"/>
      <c r="H34" s="158">
        <v>0</v>
      </c>
      <c r="I34" s="159"/>
      <c r="J34" s="160">
        <f>SUM(H34*I34)</f>
        <v>0</v>
      </c>
      <c r="K34" s="144">
        <f>SUM(G34+J34)</f>
        <v>0</v>
      </c>
      <c r="M34" s="148" t="s">
        <v>204</v>
      </c>
      <c r="N34" s="159"/>
      <c r="O34" s="159"/>
      <c r="P34" s="180">
        <f t="shared" si="3"/>
        <v>0</v>
      </c>
      <c r="Q34" s="20"/>
      <c r="R34" s="20"/>
      <c r="S34" s="20"/>
      <c r="T34" s="20"/>
      <c r="U34" s="20"/>
      <c r="V34" s="20"/>
      <c r="W34" s="126"/>
      <c r="X34" s="126"/>
    </row>
    <row r="35" spans="1:24" ht="10.5" customHeight="1" x14ac:dyDescent="0.2">
      <c r="A35" s="451" t="s">
        <v>231</v>
      </c>
      <c r="B35" s="449"/>
      <c r="C35" s="449"/>
      <c r="D35" s="449"/>
      <c r="E35" s="449"/>
      <c r="F35" s="449"/>
      <c r="G35" s="450"/>
      <c r="H35" s="158">
        <v>0</v>
      </c>
      <c r="I35" s="159"/>
      <c r="J35" s="160">
        <f>SUM(H35*I35)</f>
        <v>0</v>
      </c>
      <c r="K35" s="144">
        <f>SUM(G35+J35)</f>
        <v>0</v>
      </c>
      <c r="M35" s="148" t="s">
        <v>206</v>
      </c>
      <c r="N35" s="159"/>
      <c r="O35" s="159"/>
      <c r="P35" s="180">
        <f t="shared" si="3"/>
        <v>0</v>
      </c>
      <c r="Q35" s="20"/>
      <c r="R35" s="20"/>
      <c r="S35" s="20"/>
      <c r="T35" s="20"/>
      <c r="U35" s="20"/>
      <c r="V35" s="20"/>
      <c r="W35" s="126"/>
      <c r="X35" s="126"/>
    </row>
    <row r="36" spans="1:24" ht="11.45" customHeight="1" x14ac:dyDescent="0.2">
      <c r="A36" s="186"/>
      <c r="B36" s="186"/>
      <c r="C36" s="186"/>
      <c r="D36" s="186"/>
      <c r="E36" s="187"/>
      <c r="F36" s="124"/>
      <c r="G36" s="188"/>
      <c r="H36" s="445" t="s">
        <v>232</v>
      </c>
      <c r="I36" s="446"/>
      <c r="J36" s="447"/>
      <c r="K36" s="152">
        <f>SUM(K29:K35)</f>
        <v>0</v>
      </c>
      <c r="M36" s="148" t="s">
        <v>208</v>
      </c>
      <c r="N36" s="159"/>
      <c r="O36" s="159"/>
      <c r="P36" s="180">
        <f t="shared" si="3"/>
        <v>0</v>
      </c>
      <c r="Q36" s="20"/>
      <c r="R36" s="20"/>
      <c r="S36" s="20"/>
      <c r="T36" s="20"/>
      <c r="U36" s="20"/>
      <c r="V36" s="20"/>
      <c r="W36" s="126"/>
      <c r="X36" s="126"/>
    </row>
    <row r="37" spans="1:24" ht="10.5" customHeight="1" x14ac:dyDescent="0.2">
      <c r="A37" s="442" t="s">
        <v>233</v>
      </c>
      <c r="B37" s="442"/>
      <c r="C37" s="442"/>
      <c r="M37" s="148" t="s">
        <v>210</v>
      </c>
      <c r="N37" s="159"/>
      <c r="O37" s="159"/>
      <c r="P37" s="180">
        <f t="shared" si="3"/>
        <v>0</v>
      </c>
      <c r="Q37" s="20"/>
      <c r="R37" s="20"/>
      <c r="S37" s="20"/>
      <c r="T37" s="20"/>
      <c r="U37" s="20"/>
      <c r="V37" s="20"/>
      <c r="W37" s="126"/>
      <c r="X37" s="126"/>
    </row>
    <row r="38" spans="1:24" ht="10.5" customHeight="1" x14ac:dyDescent="0.2">
      <c r="A38" s="154" t="s">
        <v>234</v>
      </c>
      <c r="B38" s="153" t="s">
        <v>235</v>
      </c>
      <c r="C38" s="154" t="s">
        <v>200</v>
      </c>
      <c r="D38" s="155" t="s">
        <v>0</v>
      </c>
      <c r="E38" s="153" t="s">
        <v>236</v>
      </c>
      <c r="F38" s="154" t="s">
        <v>200</v>
      </c>
      <c r="G38" s="155" t="s">
        <v>0</v>
      </c>
      <c r="H38" s="153" t="s">
        <v>237</v>
      </c>
      <c r="I38" s="154" t="s">
        <v>200</v>
      </c>
      <c r="J38" s="155" t="s">
        <v>0</v>
      </c>
      <c r="K38" s="156" t="s">
        <v>180</v>
      </c>
      <c r="M38" s="148" t="s">
        <v>212</v>
      </c>
      <c r="N38" s="159"/>
      <c r="O38" s="159"/>
      <c r="P38" s="180">
        <f t="shared" si="3"/>
        <v>0</v>
      </c>
      <c r="Q38" s="20"/>
      <c r="R38" s="20"/>
      <c r="S38" s="20"/>
      <c r="T38" s="20"/>
      <c r="U38" s="20"/>
      <c r="V38" s="20"/>
      <c r="W38" s="126"/>
      <c r="X38" s="126"/>
    </row>
    <row r="39" spans="1:24" ht="10.5" customHeight="1" x14ac:dyDescent="0.2">
      <c r="A39" s="148" t="s">
        <v>238</v>
      </c>
      <c r="B39" s="140">
        <v>15.25</v>
      </c>
      <c r="C39" s="159"/>
      <c r="D39" s="160">
        <f>SUM(B39*C39)</f>
        <v>0</v>
      </c>
      <c r="E39" s="143">
        <f>SUM('Déplacement 2020'!E39)</f>
        <v>7.63</v>
      </c>
      <c r="F39" s="159"/>
      <c r="G39" s="160">
        <f>SUM(E39*F39)</f>
        <v>0</v>
      </c>
      <c r="H39" s="158">
        <v>0</v>
      </c>
      <c r="I39" s="159"/>
      <c r="J39" s="160">
        <f>SUM(H39*I39)</f>
        <v>0</v>
      </c>
      <c r="K39" s="144">
        <f>SUM(J39,G39,D39)</f>
        <v>0</v>
      </c>
      <c r="M39" s="148" t="s">
        <v>214</v>
      </c>
      <c r="N39" s="159"/>
      <c r="O39" s="159"/>
      <c r="P39" s="180">
        <f t="shared" si="3"/>
        <v>0</v>
      </c>
      <c r="Q39" s="20"/>
      <c r="R39" s="20"/>
      <c r="S39" s="20"/>
      <c r="T39" s="20"/>
      <c r="U39" s="20"/>
      <c r="V39" s="20"/>
      <c r="W39" s="126"/>
      <c r="X39" s="126"/>
    </row>
    <row r="40" spans="1:24" ht="10.5" customHeight="1" x14ac:dyDescent="0.2">
      <c r="A40" s="148" t="s">
        <v>239</v>
      </c>
      <c r="B40" s="140">
        <v>15.25</v>
      </c>
      <c r="C40" s="159"/>
      <c r="D40" s="160">
        <f>SUM(B40*C40)</f>
        <v>0</v>
      </c>
      <c r="E40" s="143"/>
      <c r="F40" s="159"/>
      <c r="G40" s="160">
        <f>SUM(E40*F40)</f>
        <v>0</v>
      </c>
      <c r="H40" s="158">
        <v>0</v>
      </c>
      <c r="I40" s="159"/>
      <c r="J40" s="160">
        <f>SUM(H40*I40)</f>
        <v>0</v>
      </c>
      <c r="K40" s="144">
        <f>SUM(D40+G40+J40)</f>
        <v>0</v>
      </c>
      <c r="M40" s="148" t="s">
        <v>216</v>
      </c>
      <c r="N40" s="159"/>
      <c r="O40" s="159"/>
      <c r="P40" s="180">
        <f t="shared" si="3"/>
        <v>0</v>
      </c>
      <c r="Q40" s="20"/>
      <c r="R40" s="20"/>
      <c r="S40" s="20"/>
      <c r="T40" s="20"/>
      <c r="U40" s="20"/>
      <c r="V40" s="20"/>
      <c r="W40" s="126"/>
      <c r="X40" s="126"/>
    </row>
    <row r="41" spans="1:24" ht="11.45" customHeight="1" x14ac:dyDescent="0.2">
      <c r="H41" s="445" t="s">
        <v>240</v>
      </c>
      <c r="I41" s="446"/>
      <c r="J41" s="447"/>
      <c r="K41" s="152">
        <f>SUM(K39:K40)</f>
        <v>0</v>
      </c>
      <c r="M41" s="148" t="s">
        <v>218</v>
      </c>
      <c r="N41" s="159"/>
      <c r="O41" s="159"/>
      <c r="P41" s="180">
        <f t="shared" si="3"/>
        <v>0</v>
      </c>
      <c r="Q41" s="20"/>
      <c r="R41" s="20"/>
      <c r="S41" s="20"/>
      <c r="T41" s="20"/>
      <c r="U41" s="20"/>
      <c r="V41" s="20"/>
      <c r="W41" s="126"/>
      <c r="X41" s="126"/>
    </row>
    <row r="42" spans="1:24" ht="12.75" customHeight="1" x14ac:dyDescent="0.2">
      <c r="H42" s="445" t="s">
        <v>241</v>
      </c>
      <c r="I42" s="446"/>
      <c r="J42" s="447"/>
      <c r="K42" s="152">
        <f>SUM(K11+K25+K36+K41)</f>
        <v>0</v>
      </c>
      <c r="M42" s="190" t="s">
        <v>180</v>
      </c>
      <c r="N42" s="190">
        <f>SUM(N29:N41)</f>
        <v>0</v>
      </c>
      <c r="O42" s="190">
        <f>SUM(O29:O41)</f>
        <v>0</v>
      </c>
      <c r="P42" s="191">
        <f>SUM(P41)</f>
        <v>0</v>
      </c>
      <c r="Q42" s="20"/>
      <c r="R42" s="20"/>
      <c r="S42" s="20"/>
      <c r="T42" s="20"/>
      <c r="U42" s="20"/>
      <c r="V42" s="20"/>
      <c r="W42" s="126"/>
      <c r="X42" s="126"/>
    </row>
    <row r="43" spans="1:24" x14ac:dyDescent="0.2">
      <c r="H43" s="193"/>
      <c r="I43" s="193"/>
      <c r="J43" s="193"/>
      <c r="K43" s="194"/>
      <c r="M43" s="195"/>
      <c r="N43" s="195"/>
      <c r="O43" s="195"/>
      <c r="P43" s="196"/>
      <c r="Q43" s="20"/>
      <c r="R43" s="20"/>
      <c r="S43" s="20"/>
      <c r="T43" s="20"/>
      <c r="U43" s="20"/>
      <c r="V43" s="20"/>
      <c r="W43" s="126"/>
      <c r="X43" s="126"/>
    </row>
  </sheetData>
  <sheetProtection password="EFF6" sheet="1" objects="1" scenarios="1"/>
  <mergeCells count="54">
    <mergeCell ref="M6:P7"/>
    <mergeCell ref="M8:M9"/>
    <mergeCell ref="N8:O8"/>
    <mergeCell ref="P8:P9"/>
    <mergeCell ref="A2:K2"/>
    <mergeCell ref="L2:P2"/>
    <mergeCell ref="A4:B4"/>
    <mergeCell ref="C4:F4"/>
    <mergeCell ref="H4:K4"/>
    <mergeCell ref="L4:O4"/>
    <mergeCell ref="C5:D5"/>
    <mergeCell ref="A19:D19"/>
    <mergeCell ref="E19:G19"/>
    <mergeCell ref="H11:J11"/>
    <mergeCell ref="A12:C12"/>
    <mergeCell ref="A13:D13"/>
    <mergeCell ref="A14:D14"/>
    <mergeCell ref="A15:D15"/>
    <mergeCell ref="A16:D16"/>
    <mergeCell ref="E16:G16"/>
    <mergeCell ref="A17:D17"/>
    <mergeCell ref="E17:G17"/>
    <mergeCell ref="A18:D18"/>
    <mergeCell ref="E18:G18"/>
    <mergeCell ref="H25:J25"/>
    <mergeCell ref="A26:C26"/>
    <mergeCell ref="A20:D20"/>
    <mergeCell ref="E20:G20"/>
    <mergeCell ref="A21:D21"/>
    <mergeCell ref="E21:G21"/>
    <mergeCell ref="A22:D22"/>
    <mergeCell ref="E22:G22"/>
    <mergeCell ref="A23:D23"/>
    <mergeCell ref="E23:G23"/>
    <mergeCell ref="A24:D24"/>
    <mergeCell ref="E24:G24"/>
    <mergeCell ref="K27:K28"/>
    <mergeCell ref="M25:P26"/>
    <mergeCell ref="M27:M28"/>
    <mergeCell ref="P27:P28"/>
    <mergeCell ref="N27:O27"/>
    <mergeCell ref="A27:D27"/>
    <mergeCell ref="H41:J41"/>
    <mergeCell ref="H42:J42"/>
    <mergeCell ref="H36:J36"/>
    <mergeCell ref="A37:C37"/>
    <mergeCell ref="E27:G27"/>
    <mergeCell ref="H27:J27"/>
    <mergeCell ref="A32:D32"/>
    <mergeCell ref="A34:G34"/>
    <mergeCell ref="A35:G35"/>
    <mergeCell ref="A29:D29"/>
    <mergeCell ref="A30:D30"/>
    <mergeCell ref="A31:D31"/>
  </mergeCells>
  <pageMargins left="0.31496062992125984" right="0.31496062992125984" top="0.15748031496062992" bottom="0.15748031496062992"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election activeCell="N10" sqref="N10"/>
    </sheetView>
  </sheetViews>
  <sheetFormatPr baseColWidth="10" defaultRowHeight="10.5" x14ac:dyDescent="0.2"/>
  <cols>
    <col min="1" max="1" width="8.85546875" style="118" customWidth="1"/>
    <col min="2" max="10" width="9.7109375" style="118" customWidth="1"/>
    <col min="11" max="11" width="11.85546875" style="118" customWidth="1"/>
    <col min="12" max="12" width="4.7109375" style="118" customWidth="1"/>
    <col min="13" max="13" width="9.7109375" style="118" customWidth="1"/>
    <col min="14" max="14" width="6.5703125" style="118" customWidth="1"/>
    <col min="15" max="16" width="7.28515625" style="118" customWidth="1"/>
    <col min="17" max="22" width="11.42578125" style="18"/>
    <col min="23" max="16384" width="11.42578125" style="118"/>
  </cols>
  <sheetData>
    <row r="1" spans="1:24" s="53" customFormat="1" ht="125.1" customHeight="1" x14ac:dyDescent="0.2">
      <c r="A1" s="197"/>
      <c r="G1" s="52"/>
      <c r="H1" s="52"/>
      <c r="I1" s="52"/>
      <c r="J1" s="52"/>
      <c r="K1" s="52"/>
      <c r="L1" s="52"/>
      <c r="M1" s="52"/>
      <c r="N1" s="52"/>
      <c r="O1" s="52"/>
      <c r="P1" s="52"/>
      <c r="Q1" s="6"/>
      <c r="R1" s="6"/>
      <c r="S1" s="6"/>
      <c r="T1" s="6"/>
      <c r="U1" s="6"/>
      <c r="V1" s="201"/>
    </row>
    <row r="2" spans="1:24" s="18" customFormat="1" ht="22.5" customHeight="1" x14ac:dyDescent="0.2">
      <c r="A2" s="452" t="s">
        <v>250</v>
      </c>
      <c r="B2" s="452"/>
      <c r="C2" s="452"/>
      <c r="D2" s="452"/>
      <c r="E2" s="452"/>
      <c r="F2" s="452"/>
      <c r="G2" s="452"/>
      <c r="H2" s="452"/>
      <c r="I2" s="452"/>
      <c r="J2" s="452"/>
      <c r="K2" s="452"/>
      <c r="L2" s="452" t="s">
        <v>588</v>
      </c>
      <c r="M2" s="452"/>
      <c r="N2" s="452"/>
      <c r="O2" s="452"/>
      <c r="P2" s="452"/>
    </row>
    <row r="3" spans="1:24" ht="15" customHeight="1" x14ac:dyDescent="0.2">
      <c r="A3" s="65" t="str">
        <f>IF(DAPEC!A3="SÉLECTIONNER VOTRE ÉTABLISSEMENT DANS LA LISTE","Sélectionner votre établissement onglet DAPEC ligne 3",DAPEC!A3)</f>
        <v>SELECTIONNER VOTRE ETABLISSEMENT DANS LA LISTE</v>
      </c>
      <c r="B3" s="65"/>
      <c r="C3" s="65"/>
      <c r="D3" s="65"/>
      <c r="E3" s="65"/>
      <c r="F3" s="65"/>
      <c r="G3" s="65"/>
      <c r="H3" s="65"/>
      <c r="I3" s="65"/>
      <c r="J3" s="94"/>
      <c r="K3" s="94"/>
      <c r="L3" s="94"/>
      <c r="M3" s="94"/>
      <c r="N3" s="94"/>
      <c r="O3" s="94"/>
      <c r="P3" s="119" t="str">
        <f>IF(DAPEC!B10="","Renseigner le nom de l'agent onglet DAPEC ligne 10",DAPEC!B10)</f>
        <v>Renseigner le nom de l'agent onglet DAPEC ligne 10</v>
      </c>
      <c r="Q3" s="19"/>
      <c r="R3" s="19"/>
      <c r="S3" s="19"/>
      <c r="T3" s="19"/>
      <c r="U3" s="19"/>
      <c r="V3" s="19"/>
      <c r="W3" s="120"/>
      <c r="X3" s="120"/>
    </row>
    <row r="4" spans="1:24" ht="15" customHeight="1" x14ac:dyDescent="0.2">
      <c r="A4" s="468" t="s">
        <v>172</v>
      </c>
      <c r="B4" s="468"/>
      <c r="C4" s="476" t="str">
        <f>IF('Déplacement 2020'!C4="","",'Déplacement 2020'!C4)</f>
        <v/>
      </c>
      <c r="D4" s="476"/>
      <c r="E4" s="476"/>
      <c r="F4" s="476"/>
      <c r="G4" s="122" t="s">
        <v>173</v>
      </c>
      <c r="H4" s="476" t="str">
        <f>IF('Déplacement 2020'!H4="","",'Déplacement 2020'!H4)</f>
        <v/>
      </c>
      <c r="I4" s="476"/>
      <c r="J4" s="476"/>
      <c r="K4" s="476"/>
      <c r="L4" s="468" t="s">
        <v>174</v>
      </c>
      <c r="M4" s="468"/>
      <c r="N4" s="468"/>
      <c r="O4" s="468"/>
      <c r="P4" s="199">
        <f>'Déplacement 2020'!P4</f>
        <v>0</v>
      </c>
      <c r="Q4" s="19"/>
      <c r="R4" s="19"/>
      <c r="S4" s="19"/>
      <c r="T4" s="19"/>
      <c r="U4" s="19"/>
      <c r="V4" s="19"/>
      <c r="W4" s="120"/>
      <c r="X4" s="120"/>
    </row>
    <row r="5" spans="1:24" ht="15" customHeight="1" x14ac:dyDescent="0.2">
      <c r="A5" s="125" t="s">
        <v>418</v>
      </c>
      <c r="B5" s="125"/>
      <c r="C5" s="477" t="str">
        <f>'Déplacement 2020'!C5</f>
        <v>Choisir</v>
      </c>
      <c r="D5" s="477"/>
      <c r="E5" s="126" t="s">
        <v>175</v>
      </c>
      <c r="G5" s="127"/>
      <c r="H5" s="126"/>
      <c r="I5" s="126"/>
      <c r="J5" s="126"/>
      <c r="K5" s="126"/>
      <c r="L5" s="126"/>
      <c r="M5" s="126"/>
      <c r="N5" s="126"/>
      <c r="O5" s="126"/>
      <c r="P5" s="126"/>
      <c r="Q5" s="20"/>
      <c r="R5" s="20"/>
      <c r="S5" s="20"/>
      <c r="T5" s="20"/>
      <c r="U5" s="20"/>
      <c r="V5" s="20"/>
      <c r="W5" s="126"/>
      <c r="X5" s="126"/>
    </row>
    <row r="6" spans="1:24" ht="10.5" customHeight="1" x14ac:dyDescent="0.2">
      <c r="A6" s="128" t="s">
        <v>247</v>
      </c>
      <c r="B6" s="128" t="s">
        <v>176</v>
      </c>
      <c r="C6" s="128" t="s">
        <v>177</v>
      </c>
      <c r="D6" s="129" t="s">
        <v>0</v>
      </c>
      <c r="E6" s="130" t="s">
        <v>178</v>
      </c>
      <c r="F6" s="128" t="s">
        <v>177</v>
      </c>
      <c r="G6" s="129" t="s">
        <v>0</v>
      </c>
      <c r="H6" s="130" t="s">
        <v>179</v>
      </c>
      <c r="I6" s="128" t="s">
        <v>177</v>
      </c>
      <c r="J6" s="129" t="s">
        <v>0</v>
      </c>
      <c r="K6" s="131" t="s">
        <v>180</v>
      </c>
      <c r="L6" s="132"/>
      <c r="M6" s="457" t="s">
        <v>181</v>
      </c>
      <c r="N6" s="464"/>
      <c r="O6" s="464"/>
      <c r="P6" s="453"/>
      <c r="Q6" s="21"/>
      <c r="R6" s="21"/>
      <c r="S6" s="21"/>
      <c r="T6" s="21"/>
      <c r="U6" s="21"/>
      <c r="V6" s="21"/>
      <c r="W6" s="133"/>
      <c r="X6" s="133"/>
    </row>
    <row r="7" spans="1:24" ht="10.5" customHeight="1" x14ac:dyDescent="0.2">
      <c r="A7" s="135" t="s">
        <v>248</v>
      </c>
      <c r="B7" s="135" t="s">
        <v>182</v>
      </c>
      <c r="C7" s="135" t="s">
        <v>183</v>
      </c>
      <c r="D7" s="136" t="s">
        <v>184</v>
      </c>
      <c r="E7" s="137" t="s">
        <v>185</v>
      </c>
      <c r="F7" s="135" t="s">
        <v>183</v>
      </c>
      <c r="G7" s="136" t="s">
        <v>184</v>
      </c>
      <c r="H7" s="137" t="s">
        <v>186</v>
      </c>
      <c r="I7" s="135" t="s">
        <v>183</v>
      </c>
      <c r="J7" s="136" t="s">
        <v>184</v>
      </c>
      <c r="K7" s="138" t="s">
        <v>28</v>
      </c>
      <c r="L7" s="132"/>
      <c r="M7" s="458"/>
      <c r="N7" s="470"/>
      <c r="O7" s="470"/>
      <c r="P7" s="454"/>
      <c r="Q7" s="21"/>
      <c r="R7" s="21"/>
      <c r="S7" s="21"/>
      <c r="T7" s="21"/>
      <c r="U7" s="21"/>
      <c r="V7" s="21"/>
      <c r="W7" s="133"/>
      <c r="X7" s="133"/>
    </row>
    <row r="8" spans="1:24" ht="10.5" customHeight="1" x14ac:dyDescent="0.2">
      <c r="A8" s="139" t="s">
        <v>187</v>
      </c>
      <c r="B8" s="140">
        <f>SUM('Déplacement 2020'!B8)</f>
        <v>0.28999999999999998</v>
      </c>
      <c r="C8" s="141" t="str">
        <f>IF(C5=A8,Q22,"")</f>
        <v/>
      </c>
      <c r="D8" s="142" t="str">
        <f>IF(C8="","0,00 €",B8*C8)</f>
        <v>0,00 €</v>
      </c>
      <c r="E8" s="143">
        <f>SUM('Déplacement 2020'!E8)</f>
        <v>0.36</v>
      </c>
      <c r="F8" s="141" t="str">
        <f>IF(C5=A8,R22,"")</f>
        <v/>
      </c>
      <c r="G8" s="142" t="str">
        <f>IF(F8="","0,00 €",E8*F8)</f>
        <v>0,00 €</v>
      </c>
      <c r="H8" s="143">
        <f>SUM('Déplacement 2020'!H8)</f>
        <v>0.21</v>
      </c>
      <c r="I8" s="141" t="str">
        <f>IF(C5=A8,S22,"")</f>
        <v/>
      </c>
      <c r="J8" s="142" t="str">
        <f>IF(I8="","0,00 €",H8*I8)</f>
        <v>0,00 €</v>
      </c>
      <c r="K8" s="144">
        <f>SUM(J8,G8,D8)</f>
        <v>0</v>
      </c>
      <c r="M8" s="471" t="s">
        <v>188</v>
      </c>
      <c r="N8" s="461" t="s">
        <v>177</v>
      </c>
      <c r="O8" s="461"/>
      <c r="P8" s="471" t="s">
        <v>189</v>
      </c>
      <c r="Q8" s="20"/>
      <c r="R8" s="20"/>
      <c r="S8" s="20"/>
      <c r="T8" s="20"/>
      <c r="U8" s="20"/>
      <c r="V8" s="20"/>
      <c r="W8" s="126"/>
      <c r="X8" s="126"/>
    </row>
    <row r="9" spans="1:24" ht="10.5" customHeight="1" x14ac:dyDescent="0.2">
      <c r="A9" s="139" t="s">
        <v>190</v>
      </c>
      <c r="B9" s="140">
        <f>SUM('Déplacement 2020'!B9)</f>
        <v>0.37</v>
      </c>
      <c r="C9" s="141" t="str">
        <f>IF(C5=A9,Q22,"")</f>
        <v/>
      </c>
      <c r="D9" s="142" t="str">
        <f>IF(C9="","0,00 €",B9*C9)</f>
        <v>0,00 €</v>
      </c>
      <c r="E9" s="143">
        <f>SUM('Déplacement 2020'!E9)</f>
        <v>0.46</v>
      </c>
      <c r="F9" s="141" t="str">
        <f>IF(C5=A9,R22,"")</f>
        <v/>
      </c>
      <c r="G9" s="142" t="str">
        <f>IF(F9="","0,00 €",E9*F9)</f>
        <v>0,00 €</v>
      </c>
      <c r="H9" s="143">
        <f>SUM('Déplacement 2020'!H9)</f>
        <v>0.27</v>
      </c>
      <c r="I9" s="141" t="str">
        <f>IF(C5=A9,S22,"")</f>
        <v/>
      </c>
      <c r="J9" s="142" t="str">
        <f>IF(I9="","0,00 €",H9*I9)</f>
        <v>0,00 €</v>
      </c>
      <c r="K9" s="144">
        <f>SUM(J9,G9,D9)</f>
        <v>0</v>
      </c>
      <c r="M9" s="472"/>
      <c r="N9" s="132" t="s">
        <v>191</v>
      </c>
      <c r="O9" s="132" t="s">
        <v>192</v>
      </c>
      <c r="P9" s="472"/>
      <c r="Q9" s="20"/>
      <c r="R9" s="20"/>
      <c r="S9" s="20"/>
      <c r="T9" s="20"/>
      <c r="U9" s="20"/>
      <c r="V9" s="20"/>
      <c r="W9" s="126"/>
      <c r="X9" s="126"/>
    </row>
    <row r="10" spans="1:24" ht="10.5" customHeight="1" x14ac:dyDescent="0.2">
      <c r="A10" s="139" t="s">
        <v>193</v>
      </c>
      <c r="B10" s="140">
        <f>SUM('Déplacement 2020'!B10)</f>
        <v>0.41</v>
      </c>
      <c r="C10" s="141" t="str">
        <f>IF(C5=A10,Q22,"")</f>
        <v/>
      </c>
      <c r="D10" s="142" t="str">
        <f>IF(C10="","0,00 €",B10*C10)</f>
        <v>0,00 €</v>
      </c>
      <c r="E10" s="143">
        <f>SUM('Déplacement 2020'!E10)</f>
        <v>0.5</v>
      </c>
      <c r="F10" s="141" t="str">
        <f>IF(C5=A10,R22,"")</f>
        <v/>
      </c>
      <c r="G10" s="142" t="str">
        <f>IF(F10="","0,00 €",E10*F10)</f>
        <v>0,00 €</v>
      </c>
      <c r="H10" s="143">
        <f>SUM('Déplacement 2020'!H10)</f>
        <v>0.28999999999999998</v>
      </c>
      <c r="I10" s="147" t="str">
        <f>IF(C5=A10,S22,"")</f>
        <v/>
      </c>
      <c r="J10" s="142" t="str">
        <f>IF(I10="","0,00 €",H10*I10)</f>
        <v>0,00 €</v>
      </c>
      <c r="K10" s="144">
        <f>SUM(J10,G10,D10)</f>
        <v>0</v>
      </c>
      <c r="M10" s="148" t="s">
        <v>194</v>
      </c>
      <c r="N10" s="149"/>
      <c r="O10" s="150">
        <f>SUM(P4*N10)</f>
        <v>0</v>
      </c>
      <c r="P10" s="141">
        <f>SUM(O10)</f>
        <v>0</v>
      </c>
      <c r="Q10" s="20"/>
      <c r="R10" s="20"/>
      <c r="S10" s="20"/>
      <c r="T10" s="20"/>
      <c r="U10" s="20"/>
      <c r="V10" s="20"/>
      <c r="W10" s="126"/>
      <c r="X10" s="126"/>
    </row>
    <row r="11" spans="1:24" ht="11.45" customHeight="1" x14ac:dyDescent="0.2">
      <c r="H11" s="445" t="s">
        <v>195</v>
      </c>
      <c r="I11" s="446"/>
      <c r="J11" s="447"/>
      <c r="K11" s="152">
        <f>SUM(K8:K10)</f>
        <v>0</v>
      </c>
      <c r="M11" s="148" t="s">
        <v>196</v>
      </c>
      <c r="N11" s="149"/>
      <c r="O11" s="150">
        <f>SUM(P4*N11)</f>
        <v>0</v>
      </c>
      <c r="P11" s="141">
        <f>SUM(P10+O11)</f>
        <v>0</v>
      </c>
      <c r="Q11" s="20"/>
      <c r="R11" s="20"/>
      <c r="S11" s="20"/>
      <c r="T11" s="20"/>
      <c r="U11" s="20"/>
      <c r="V11" s="20"/>
      <c r="W11" s="126"/>
      <c r="X11" s="126"/>
    </row>
    <row r="12" spans="1:24" ht="10.5" customHeight="1" x14ac:dyDescent="0.2">
      <c r="A12" s="442" t="s">
        <v>197</v>
      </c>
      <c r="B12" s="442"/>
      <c r="C12" s="442"/>
      <c r="M12" s="148" t="s">
        <v>198</v>
      </c>
      <c r="N12" s="149"/>
      <c r="O12" s="150">
        <f>SUM(P4*N12)</f>
        <v>0</v>
      </c>
      <c r="P12" s="141">
        <f t="shared" ref="P12:P21" si="0">SUM(P11+O12)</f>
        <v>0</v>
      </c>
      <c r="Q12" s="20"/>
      <c r="R12" s="20"/>
      <c r="S12" s="20"/>
      <c r="T12" s="20"/>
      <c r="U12" s="20"/>
      <c r="V12" s="20"/>
      <c r="W12" s="126"/>
      <c r="X12" s="126"/>
    </row>
    <row r="13" spans="1:24" ht="10.5" customHeight="1" x14ac:dyDescent="0.2">
      <c r="A13" s="455"/>
      <c r="B13" s="461"/>
      <c r="C13" s="461"/>
      <c r="D13" s="462"/>
      <c r="E13" s="153" t="s">
        <v>199</v>
      </c>
      <c r="F13" s="154" t="s">
        <v>200</v>
      </c>
      <c r="G13" s="155" t="s">
        <v>0</v>
      </c>
      <c r="H13" s="153" t="s">
        <v>201</v>
      </c>
      <c r="I13" s="154" t="s">
        <v>200</v>
      </c>
      <c r="J13" s="155" t="s">
        <v>0</v>
      </c>
      <c r="K13" s="156" t="s">
        <v>180</v>
      </c>
      <c r="M13" s="148" t="s">
        <v>202</v>
      </c>
      <c r="N13" s="149"/>
      <c r="O13" s="150">
        <f>SUM(P4*N13)</f>
        <v>0</v>
      </c>
      <c r="P13" s="141">
        <f t="shared" si="0"/>
        <v>0</v>
      </c>
      <c r="Q13" s="20"/>
      <c r="R13" s="20"/>
      <c r="S13" s="20"/>
      <c r="T13" s="20"/>
      <c r="U13" s="20"/>
      <c r="V13" s="20"/>
      <c r="W13" s="126"/>
      <c r="X13" s="126"/>
    </row>
    <row r="14" spans="1:24" ht="10.5" customHeight="1" x14ac:dyDescent="0.2">
      <c r="A14" s="451" t="s">
        <v>203</v>
      </c>
      <c r="B14" s="449"/>
      <c r="C14" s="449"/>
      <c r="D14" s="450"/>
      <c r="E14" s="158">
        <v>0</v>
      </c>
      <c r="F14" s="159"/>
      <c r="G14" s="160">
        <f>SUM(E14*F14)</f>
        <v>0</v>
      </c>
      <c r="H14" s="158">
        <v>0</v>
      </c>
      <c r="I14" s="159"/>
      <c r="J14" s="160">
        <f>SUM(H14*I14)</f>
        <v>0</v>
      </c>
      <c r="K14" s="144">
        <f>SUM(J14,G14,D14)</f>
        <v>0</v>
      </c>
      <c r="M14" s="148" t="s">
        <v>204</v>
      </c>
      <c r="N14" s="149"/>
      <c r="O14" s="150">
        <f>SUM(P4*N14)</f>
        <v>0</v>
      </c>
      <c r="P14" s="141">
        <f t="shared" si="0"/>
        <v>0</v>
      </c>
      <c r="Q14" s="20"/>
      <c r="R14" s="20"/>
      <c r="S14" s="20"/>
      <c r="T14" s="20"/>
      <c r="U14" s="20"/>
      <c r="V14" s="20"/>
      <c r="W14" s="126"/>
      <c r="X14" s="126"/>
    </row>
    <row r="15" spans="1:24" ht="10.5" customHeight="1" x14ac:dyDescent="0.2">
      <c r="A15" s="451" t="s">
        <v>205</v>
      </c>
      <c r="B15" s="449"/>
      <c r="C15" s="449"/>
      <c r="D15" s="450"/>
      <c r="E15" s="158">
        <v>0</v>
      </c>
      <c r="F15" s="159"/>
      <c r="G15" s="160">
        <f>SUM(E15*F15)</f>
        <v>0</v>
      </c>
      <c r="H15" s="158">
        <v>0</v>
      </c>
      <c r="I15" s="159"/>
      <c r="J15" s="160">
        <f>SUM(H15*I15)</f>
        <v>0</v>
      </c>
      <c r="K15" s="144">
        <f>SUM(D15+G15+J15)</f>
        <v>0</v>
      </c>
      <c r="M15" s="148" t="s">
        <v>206</v>
      </c>
      <c r="N15" s="149"/>
      <c r="O15" s="150">
        <f>SUM(P4*N15)</f>
        <v>0</v>
      </c>
      <c r="P15" s="141">
        <f t="shared" si="0"/>
        <v>0</v>
      </c>
      <c r="Q15" s="20"/>
      <c r="R15" s="20"/>
      <c r="S15" s="20"/>
      <c r="T15" s="20"/>
      <c r="U15" s="20"/>
      <c r="V15" s="20"/>
      <c r="W15" s="126"/>
      <c r="X15" s="126"/>
    </row>
    <row r="16" spans="1:24" ht="10.5" customHeight="1" x14ac:dyDescent="0.2">
      <c r="A16" s="455"/>
      <c r="B16" s="461"/>
      <c r="C16" s="461"/>
      <c r="D16" s="462"/>
      <c r="E16" s="463"/>
      <c r="F16" s="461"/>
      <c r="G16" s="462"/>
      <c r="H16" s="162" t="s">
        <v>207</v>
      </c>
      <c r="I16" s="148" t="s">
        <v>200</v>
      </c>
      <c r="J16" s="163" t="s">
        <v>0</v>
      </c>
      <c r="K16" s="164"/>
      <c r="L16" s="132"/>
      <c r="M16" s="148" t="s">
        <v>208</v>
      </c>
      <c r="N16" s="149"/>
      <c r="O16" s="150">
        <f>SUM(P4*N16)</f>
        <v>0</v>
      </c>
      <c r="P16" s="141">
        <f t="shared" si="0"/>
        <v>0</v>
      </c>
      <c r="Q16" s="21"/>
      <c r="R16" s="21"/>
      <c r="S16" s="21"/>
      <c r="T16" s="21"/>
      <c r="U16" s="21"/>
      <c r="V16" s="21"/>
      <c r="W16" s="133"/>
      <c r="X16" s="133"/>
    </row>
    <row r="17" spans="1:24" ht="10.5" customHeight="1" x14ac:dyDescent="0.2">
      <c r="A17" s="451" t="s">
        <v>209</v>
      </c>
      <c r="B17" s="449"/>
      <c r="C17" s="449"/>
      <c r="D17" s="450"/>
      <c r="E17" s="473"/>
      <c r="F17" s="474"/>
      <c r="G17" s="475"/>
      <c r="H17" s="162">
        <f>SUM('Déplacement 2020'!H17)</f>
        <v>1.49</v>
      </c>
      <c r="I17" s="159"/>
      <c r="J17" s="160">
        <f t="shared" ref="J17:J24" si="1">SUM(H17*I17)</f>
        <v>0</v>
      </c>
      <c r="K17" s="144">
        <f t="shared" ref="K17:K24" si="2">SUM(J17)</f>
        <v>0</v>
      </c>
      <c r="M17" s="148" t="s">
        <v>210</v>
      </c>
      <c r="N17" s="149"/>
      <c r="O17" s="150">
        <f>SUM(P4*N17)</f>
        <v>0</v>
      </c>
      <c r="P17" s="141">
        <f t="shared" si="0"/>
        <v>0</v>
      </c>
      <c r="Q17" s="20"/>
      <c r="R17" s="20"/>
      <c r="S17" s="20"/>
      <c r="T17" s="20"/>
      <c r="U17" s="20"/>
      <c r="V17" s="20"/>
      <c r="W17" s="126"/>
      <c r="X17" s="126"/>
    </row>
    <row r="18" spans="1:24" ht="10.5" customHeight="1" x14ac:dyDescent="0.2">
      <c r="A18" s="451" t="s">
        <v>211</v>
      </c>
      <c r="B18" s="449"/>
      <c r="C18" s="449"/>
      <c r="D18" s="450"/>
      <c r="E18" s="473"/>
      <c r="F18" s="474"/>
      <c r="G18" s="475"/>
      <c r="H18" s="162">
        <f>SUM('Déplacement 2020'!H18)</f>
        <v>1.9</v>
      </c>
      <c r="I18" s="159"/>
      <c r="J18" s="160">
        <f t="shared" si="1"/>
        <v>0</v>
      </c>
      <c r="K18" s="144">
        <f t="shared" si="2"/>
        <v>0</v>
      </c>
      <c r="M18" s="148" t="s">
        <v>212</v>
      </c>
      <c r="N18" s="149"/>
      <c r="O18" s="150">
        <f>SUM(P4*N18)</f>
        <v>0</v>
      </c>
      <c r="P18" s="141">
        <f t="shared" si="0"/>
        <v>0</v>
      </c>
      <c r="Q18" s="20"/>
      <c r="R18" s="20"/>
      <c r="S18" s="20"/>
      <c r="T18" s="20"/>
      <c r="U18" s="20"/>
      <c r="V18" s="20"/>
      <c r="W18" s="126"/>
      <c r="X18" s="126"/>
    </row>
    <row r="19" spans="1:24" ht="10.5" customHeight="1" x14ac:dyDescent="0.2">
      <c r="A19" s="451" t="s">
        <v>213</v>
      </c>
      <c r="B19" s="449"/>
      <c r="C19" s="449"/>
      <c r="D19" s="450"/>
      <c r="E19" s="473"/>
      <c r="F19" s="474"/>
      <c r="G19" s="475"/>
      <c r="H19" s="168">
        <v>0</v>
      </c>
      <c r="I19" s="159"/>
      <c r="J19" s="160">
        <f t="shared" si="1"/>
        <v>0</v>
      </c>
      <c r="K19" s="144">
        <f t="shared" si="2"/>
        <v>0</v>
      </c>
      <c r="M19" s="148" t="s">
        <v>214</v>
      </c>
      <c r="N19" s="149"/>
      <c r="O19" s="150">
        <f>SUM(P4*N19)</f>
        <v>0</v>
      </c>
      <c r="P19" s="141">
        <f t="shared" si="0"/>
        <v>0</v>
      </c>
      <c r="Q19" s="20"/>
      <c r="R19" s="20"/>
      <c r="S19" s="20"/>
      <c r="T19" s="20"/>
      <c r="U19" s="20"/>
      <c r="V19" s="20"/>
      <c r="W19" s="126"/>
      <c r="X19" s="126"/>
    </row>
    <row r="20" spans="1:24" ht="10.5" customHeight="1" x14ac:dyDescent="0.2">
      <c r="A20" s="451" t="s">
        <v>215</v>
      </c>
      <c r="B20" s="449"/>
      <c r="C20" s="449"/>
      <c r="D20" s="450"/>
      <c r="E20" s="473"/>
      <c r="F20" s="474"/>
      <c r="G20" s="475"/>
      <c r="H20" s="168">
        <v>0</v>
      </c>
      <c r="I20" s="159"/>
      <c r="J20" s="160">
        <f t="shared" si="1"/>
        <v>0</v>
      </c>
      <c r="K20" s="144">
        <f t="shared" si="2"/>
        <v>0</v>
      </c>
      <c r="M20" s="148" t="s">
        <v>216</v>
      </c>
      <c r="N20" s="149"/>
      <c r="O20" s="150">
        <f>SUM(P4*N20)</f>
        <v>0</v>
      </c>
      <c r="P20" s="141">
        <f t="shared" si="0"/>
        <v>0</v>
      </c>
      <c r="Q20" s="20"/>
      <c r="R20" s="20"/>
      <c r="S20" s="20"/>
      <c r="T20" s="20"/>
      <c r="U20" s="20"/>
      <c r="V20" s="20"/>
      <c r="W20" s="126"/>
      <c r="X20" s="126"/>
    </row>
    <row r="21" spans="1:24" ht="10.5" customHeight="1" x14ac:dyDescent="0.2">
      <c r="A21" s="451" t="s">
        <v>217</v>
      </c>
      <c r="B21" s="449"/>
      <c r="C21" s="449"/>
      <c r="D21" s="450"/>
      <c r="E21" s="473"/>
      <c r="F21" s="474"/>
      <c r="G21" s="475"/>
      <c r="H21" s="168">
        <v>0</v>
      </c>
      <c r="I21" s="159"/>
      <c r="J21" s="160">
        <f t="shared" si="1"/>
        <v>0</v>
      </c>
      <c r="K21" s="144">
        <f t="shared" si="2"/>
        <v>0</v>
      </c>
      <c r="M21" s="148" t="s">
        <v>218</v>
      </c>
      <c r="N21" s="149"/>
      <c r="O21" s="150">
        <f>SUM(P4*N21)</f>
        <v>0</v>
      </c>
      <c r="P21" s="141">
        <f t="shared" si="0"/>
        <v>0</v>
      </c>
      <c r="Q21" s="3" t="str">
        <f>IF(C5="","",IF(C5="5Cv et moins",A8,""))</f>
        <v/>
      </c>
      <c r="R21" s="3" t="str">
        <f>IF(C5="","",IF(C5="6 et 7 Cv",A9,""))</f>
        <v/>
      </c>
      <c r="S21" s="3" t="str">
        <f>IF(C5="","",IF(C5="8Cv et plus",A10,""))</f>
        <v/>
      </c>
      <c r="T21" s="4"/>
      <c r="U21" s="20"/>
      <c r="V21" s="20"/>
      <c r="W21" s="126"/>
      <c r="X21" s="126"/>
    </row>
    <row r="22" spans="1:24" ht="10.5" customHeight="1" x14ac:dyDescent="0.2">
      <c r="A22" s="451" t="s">
        <v>219</v>
      </c>
      <c r="B22" s="449"/>
      <c r="C22" s="449"/>
      <c r="D22" s="450"/>
      <c r="E22" s="473"/>
      <c r="F22" s="474"/>
      <c r="G22" s="475"/>
      <c r="H22" s="168">
        <v>0</v>
      </c>
      <c r="I22" s="159"/>
      <c r="J22" s="160">
        <f t="shared" si="1"/>
        <v>0</v>
      </c>
      <c r="K22" s="144">
        <f t="shared" si="2"/>
        <v>0</v>
      </c>
      <c r="M22" s="170" t="s">
        <v>180</v>
      </c>
      <c r="N22" s="171">
        <f>SUM(N10:N21)</f>
        <v>0</v>
      </c>
      <c r="O22" s="172">
        <f>SUM(O10:O21)</f>
        <v>0</v>
      </c>
      <c r="P22" s="173">
        <f>SUM(P21)</f>
        <v>0</v>
      </c>
      <c r="Q22" s="4">
        <f>IF(O22&gt;2000,2000,O22)</f>
        <v>0</v>
      </c>
      <c r="R22" s="4">
        <f>IF(O22&gt;10000,8000,O22-Q22)</f>
        <v>0</v>
      </c>
      <c r="S22" s="4">
        <f>IF(O22&gt;10000,O22-(Q22+R22),0)</f>
        <v>0</v>
      </c>
      <c r="T22" s="5">
        <f>SUM(Q22:S22)</f>
        <v>0</v>
      </c>
      <c r="U22" s="20"/>
      <c r="V22" s="20"/>
      <c r="W22" s="126"/>
      <c r="X22" s="126"/>
    </row>
    <row r="23" spans="1:24" ht="10.5" customHeight="1" x14ac:dyDescent="0.2">
      <c r="A23" s="451" t="s">
        <v>220</v>
      </c>
      <c r="B23" s="449"/>
      <c r="C23" s="449"/>
      <c r="D23" s="450"/>
      <c r="E23" s="473"/>
      <c r="F23" s="474"/>
      <c r="G23" s="475"/>
      <c r="H23" s="168">
        <v>0</v>
      </c>
      <c r="I23" s="159"/>
      <c r="J23" s="160">
        <f t="shared" si="1"/>
        <v>0</v>
      </c>
      <c r="K23" s="144">
        <f t="shared" si="2"/>
        <v>0</v>
      </c>
      <c r="Q23" s="20"/>
      <c r="R23" s="20"/>
      <c r="S23" s="20"/>
      <c r="T23" s="20"/>
      <c r="U23" s="20"/>
      <c r="V23" s="20"/>
      <c r="W23" s="126"/>
      <c r="X23" s="126"/>
    </row>
    <row r="24" spans="1:24" ht="10.5" customHeight="1" x14ac:dyDescent="0.2">
      <c r="A24" s="451" t="s">
        <v>221</v>
      </c>
      <c r="B24" s="449"/>
      <c r="C24" s="449"/>
      <c r="D24" s="450"/>
      <c r="E24" s="473"/>
      <c r="F24" s="474"/>
      <c r="G24" s="475"/>
      <c r="H24" s="168">
        <v>0</v>
      </c>
      <c r="I24" s="159"/>
      <c r="J24" s="160">
        <f t="shared" si="1"/>
        <v>0</v>
      </c>
      <c r="K24" s="144">
        <f t="shared" si="2"/>
        <v>0</v>
      </c>
      <c r="Q24" s="20"/>
      <c r="R24" s="20"/>
      <c r="S24" s="20"/>
      <c r="T24" s="20"/>
      <c r="U24" s="20"/>
      <c r="V24" s="20"/>
      <c r="W24" s="126"/>
      <c r="X24" s="126"/>
    </row>
    <row r="25" spans="1:24" ht="11.45" customHeight="1" x14ac:dyDescent="0.2">
      <c r="H25" s="445" t="s">
        <v>222</v>
      </c>
      <c r="I25" s="446"/>
      <c r="J25" s="447"/>
      <c r="K25" s="152">
        <f>SUM(K14:K24)</f>
        <v>0</v>
      </c>
      <c r="M25" s="457" t="s">
        <v>226</v>
      </c>
      <c r="N25" s="464"/>
      <c r="O25" s="464"/>
      <c r="P25" s="453"/>
      <c r="Q25" s="20"/>
      <c r="R25" s="20"/>
      <c r="S25" s="20"/>
      <c r="T25" s="20"/>
      <c r="U25" s="20"/>
      <c r="V25" s="20"/>
      <c r="W25" s="126"/>
      <c r="X25" s="126"/>
    </row>
    <row r="26" spans="1:24" ht="10.5" customHeight="1" x14ac:dyDescent="0.2">
      <c r="A26" s="442" t="s">
        <v>223</v>
      </c>
      <c r="B26" s="442"/>
      <c r="C26" s="442"/>
      <c r="M26" s="465"/>
      <c r="N26" s="466"/>
      <c r="O26" s="466"/>
      <c r="P26" s="467"/>
      <c r="Q26" s="20"/>
      <c r="R26" s="20"/>
      <c r="S26" s="20"/>
      <c r="T26" s="20"/>
      <c r="U26" s="20"/>
      <c r="V26" s="20"/>
      <c r="W26" s="126"/>
      <c r="X26" s="126"/>
    </row>
    <row r="27" spans="1:24" ht="10.5" customHeight="1" x14ac:dyDescent="0.2">
      <c r="A27" s="455"/>
      <c r="B27" s="461"/>
      <c r="C27" s="461"/>
      <c r="D27" s="462"/>
      <c r="E27" s="463" t="s">
        <v>224</v>
      </c>
      <c r="F27" s="461"/>
      <c r="G27" s="462"/>
      <c r="H27" s="463" t="s">
        <v>225</v>
      </c>
      <c r="I27" s="461"/>
      <c r="J27" s="462"/>
      <c r="K27" s="459" t="s">
        <v>180</v>
      </c>
      <c r="M27" s="457" t="s">
        <v>188</v>
      </c>
      <c r="N27" s="455" t="s">
        <v>228</v>
      </c>
      <c r="O27" s="456"/>
      <c r="P27" s="453" t="s">
        <v>189</v>
      </c>
      <c r="Q27" s="20"/>
      <c r="R27" s="20"/>
      <c r="S27" s="20"/>
      <c r="T27" s="20"/>
      <c r="U27" s="20"/>
      <c r="V27" s="20"/>
      <c r="W27" s="126"/>
      <c r="X27" s="126"/>
    </row>
    <row r="28" spans="1:24" ht="10.5" customHeight="1" x14ac:dyDescent="0.2">
      <c r="A28" s="175"/>
      <c r="B28" s="176"/>
      <c r="C28" s="176"/>
      <c r="D28" s="177"/>
      <c r="E28" s="153" t="s">
        <v>227</v>
      </c>
      <c r="F28" s="154" t="s">
        <v>200</v>
      </c>
      <c r="G28" s="155" t="s">
        <v>0</v>
      </c>
      <c r="H28" s="153" t="s">
        <v>227</v>
      </c>
      <c r="I28" s="154" t="s">
        <v>200</v>
      </c>
      <c r="J28" s="155" t="s">
        <v>0</v>
      </c>
      <c r="K28" s="460"/>
      <c r="M28" s="458"/>
      <c r="N28" s="148" t="s">
        <v>251</v>
      </c>
      <c r="O28" s="148" t="s">
        <v>252</v>
      </c>
      <c r="P28" s="454"/>
      <c r="Q28" s="20"/>
      <c r="R28" s="20"/>
      <c r="S28" s="20"/>
      <c r="T28" s="20"/>
      <c r="U28" s="20"/>
      <c r="V28" s="20"/>
      <c r="W28" s="126"/>
      <c r="X28" s="126"/>
    </row>
    <row r="29" spans="1:24" ht="10.5" customHeight="1" x14ac:dyDescent="0.2">
      <c r="A29" s="451" t="s">
        <v>600</v>
      </c>
      <c r="B29" s="449"/>
      <c r="C29" s="449"/>
      <c r="D29" s="450"/>
      <c r="E29" s="143">
        <f>SUM(H29/2)</f>
        <v>45</v>
      </c>
      <c r="F29" s="178">
        <f>IF(N29&gt;=10,"0",IF(N42&gt;=10,10-N29,N42-N29))</f>
        <v>0</v>
      </c>
      <c r="G29" s="160">
        <f>SUM(E29*F29)</f>
        <v>0</v>
      </c>
      <c r="H29" s="143">
        <f>SUM('Déplacement 2020'!H29)</f>
        <v>90</v>
      </c>
      <c r="I29" s="178">
        <f>IF(O29&gt;=10,"0",IF(O42&gt;=10,10-O29,O42-O29))</f>
        <v>0</v>
      </c>
      <c r="J29" s="160">
        <f>SUM(H29*I29)</f>
        <v>0</v>
      </c>
      <c r="K29" s="144">
        <f>SUM(G29+J29)</f>
        <v>0</v>
      </c>
      <c r="M29" s="148" t="s">
        <v>249</v>
      </c>
      <c r="N29" s="179">
        <f>SUM('Déplacement 2022'!N42)</f>
        <v>0</v>
      </c>
      <c r="O29" s="179">
        <f>SUM('Déplacement 2022'!O42)</f>
        <v>0</v>
      </c>
      <c r="P29" s="179">
        <f>SUM('Déplacement 2022'!P42)</f>
        <v>0</v>
      </c>
      <c r="Q29" s="20"/>
      <c r="R29" s="20"/>
      <c r="S29" s="20"/>
      <c r="T29" s="20"/>
      <c r="U29" s="20"/>
      <c r="V29" s="20"/>
      <c r="W29" s="126"/>
      <c r="X29" s="126"/>
    </row>
    <row r="30" spans="1:24" ht="10.5" customHeight="1" x14ac:dyDescent="0.2">
      <c r="A30" s="451" t="s">
        <v>601</v>
      </c>
      <c r="B30" s="449"/>
      <c r="C30" s="449"/>
      <c r="D30" s="450"/>
      <c r="E30" s="143">
        <f>SUM(H30/2)</f>
        <v>40.5</v>
      </c>
      <c r="F30" s="178">
        <f>IF(N29&gt;=30,"0",IF(N42&gt;=30,30-(N29+F29),N42-(N29+F29)))</f>
        <v>0</v>
      </c>
      <c r="G30" s="160">
        <f>SUM(E30*F30)</f>
        <v>0</v>
      </c>
      <c r="H30" s="143">
        <f>SUM(H29)-(H29*10%)</f>
        <v>81</v>
      </c>
      <c r="I30" s="178">
        <f>IF(O29&gt;=30,"0",IF(O42&gt;=30,30-(O29+I29),O42-(O29+I29)))</f>
        <v>0</v>
      </c>
      <c r="J30" s="160">
        <f>SUM(H30*I30)</f>
        <v>0</v>
      </c>
      <c r="K30" s="144">
        <f>SUM(G30+J30)</f>
        <v>0</v>
      </c>
      <c r="M30" s="148" t="s">
        <v>194</v>
      </c>
      <c r="N30" s="159"/>
      <c r="O30" s="159"/>
      <c r="P30" s="180">
        <f>SUM(P29+N30+O30)</f>
        <v>0</v>
      </c>
      <c r="Q30" s="20"/>
      <c r="R30" s="20"/>
      <c r="S30" s="20"/>
      <c r="T30" s="20"/>
      <c r="U30" s="20"/>
      <c r="V30" s="20"/>
      <c r="W30" s="126"/>
      <c r="X30" s="126"/>
    </row>
    <row r="31" spans="1:24" ht="10.5" customHeight="1" x14ac:dyDescent="0.2">
      <c r="A31" s="451" t="s">
        <v>602</v>
      </c>
      <c r="B31" s="449"/>
      <c r="C31" s="449"/>
      <c r="D31" s="450"/>
      <c r="E31" s="143">
        <f>SUM(H31/2)</f>
        <v>36</v>
      </c>
      <c r="F31" s="178">
        <f>IF(N29&gt;=60,"0",IF(N42&gt;=60,60-(N29+F29+F30),N42-(N29+F29+F30)))</f>
        <v>0</v>
      </c>
      <c r="G31" s="160">
        <f>SUM(E31*F31)</f>
        <v>0</v>
      </c>
      <c r="H31" s="143">
        <f>SUM(H29)-(H29*20%)</f>
        <v>72</v>
      </c>
      <c r="I31" s="178">
        <f>IF(O29&gt;=60,"0",IF(O42&gt;=60,60-(O29+I29+I30),O42-(O29+I29+I30)))</f>
        <v>0</v>
      </c>
      <c r="J31" s="160">
        <f>SUM(H31*I31)</f>
        <v>0</v>
      </c>
      <c r="K31" s="144">
        <f>SUM(G31+J31)</f>
        <v>0</v>
      </c>
      <c r="M31" s="148" t="s">
        <v>196</v>
      </c>
      <c r="N31" s="159"/>
      <c r="O31" s="159"/>
      <c r="P31" s="180">
        <f>SUM(P30+N31+O31)</f>
        <v>0</v>
      </c>
      <c r="Q31" s="20"/>
      <c r="R31" s="20"/>
      <c r="S31" s="20"/>
      <c r="T31" s="20"/>
      <c r="U31" s="20"/>
      <c r="V31" s="20"/>
      <c r="W31" s="126"/>
      <c r="X31" s="126"/>
    </row>
    <row r="32" spans="1:24" ht="10.5" customHeight="1" x14ac:dyDescent="0.2">
      <c r="A32" s="451" t="s">
        <v>603</v>
      </c>
      <c r="B32" s="449"/>
      <c r="C32" s="449"/>
      <c r="D32" s="450"/>
      <c r="E32" s="143">
        <f>SUM(H32/2)</f>
        <v>18</v>
      </c>
      <c r="F32" s="178">
        <f>IF(N29&gt;=60,N42-N29,IF(N42&gt;=60,N42-(N29+F29+F30+F31),0))</f>
        <v>0</v>
      </c>
      <c r="G32" s="160">
        <f>SUM(E32*F32)</f>
        <v>0</v>
      </c>
      <c r="H32" s="143">
        <v>36</v>
      </c>
      <c r="I32" s="178">
        <f>IF(O29&gt;=60,O42-O29,IF(O42&gt;=60,O42-(O29+I29+I30+I31),0))</f>
        <v>0</v>
      </c>
      <c r="J32" s="160">
        <f>SUM(H32*I32)</f>
        <v>0</v>
      </c>
      <c r="K32" s="144">
        <f>SUM(G32+J32)</f>
        <v>0</v>
      </c>
      <c r="M32" s="148" t="s">
        <v>198</v>
      </c>
      <c r="N32" s="159"/>
      <c r="O32" s="159"/>
      <c r="P32" s="180">
        <f t="shared" ref="P32:P41" si="3">SUM(P31+N32+O32)</f>
        <v>0</v>
      </c>
      <c r="Q32" s="20"/>
      <c r="R32" s="20"/>
      <c r="S32" s="20"/>
      <c r="T32" s="20"/>
      <c r="U32" s="20"/>
      <c r="V32" s="20"/>
      <c r="W32" s="126"/>
      <c r="X32" s="126"/>
    </row>
    <row r="33" spans="1:24" ht="10.5" customHeight="1" x14ac:dyDescent="0.2">
      <c r="A33" s="181"/>
      <c r="B33" s="182"/>
      <c r="C33" s="182"/>
      <c r="D33" s="182"/>
      <c r="E33" s="182"/>
      <c r="F33" s="182"/>
      <c r="G33" s="182"/>
      <c r="H33" s="183" t="s">
        <v>229</v>
      </c>
      <c r="I33" s="154" t="s">
        <v>200</v>
      </c>
      <c r="J33" s="155" t="s">
        <v>0</v>
      </c>
      <c r="K33" s="184"/>
      <c r="M33" s="148" t="s">
        <v>202</v>
      </c>
      <c r="N33" s="159"/>
      <c r="O33" s="159"/>
      <c r="P33" s="180">
        <f t="shared" si="3"/>
        <v>0</v>
      </c>
      <c r="Q33" s="20"/>
      <c r="R33" s="20"/>
      <c r="S33" s="20"/>
      <c r="T33" s="20"/>
      <c r="U33" s="20"/>
      <c r="V33" s="20"/>
      <c r="W33" s="126"/>
      <c r="X33" s="126"/>
    </row>
    <row r="34" spans="1:24" ht="10.5" customHeight="1" x14ac:dyDescent="0.2">
      <c r="A34" s="448" t="s">
        <v>230</v>
      </c>
      <c r="B34" s="449"/>
      <c r="C34" s="449"/>
      <c r="D34" s="449"/>
      <c r="E34" s="449"/>
      <c r="F34" s="449"/>
      <c r="G34" s="450"/>
      <c r="H34" s="158">
        <v>0</v>
      </c>
      <c r="I34" s="159"/>
      <c r="J34" s="160">
        <f>SUM(H34*I34)</f>
        <v>0</v>
      </c>
      <c r="K34" s="144">
        <f>SUM(G34+J34)</f>
        <v>0</v>
      </c>
      <c r="M34" s="148" t="s">
        <v>204</v>
      </c>
      <c r="N34" s="159"/>
      <c r="O34" s="159"/>
      <c r="P34" s="180">
        <f t="shared" si="3"/>
        <v>0</v>
      </c>
      <c r="Q34" s="20"/>
      <c r="R34" s="20"/>
      <c r="S34" s="20"/>
      <c r="T34" s="20"/>
      <c r="U34" s="20"/>
      <c r="V34" s="20"/>
      <c r="W34" s="126"/>
      <c r="X34" s="126"/>
    </row>
    <row r="35" spans="1:24" ht="10.5" customHeight="1" x14ac:dyDescent="0.2">
      <c r="A35" s="451" t="s">
        <v>231</v>
      </c>
      <c r="B35" s="449"/>
      <c r="C35" s="449"/>
      <c r="D35" s="449"/>
      <c r="E35" s="449"/>
      <c r="F35" s="449"/>
      <c r="G35" s="450"/>
      <c r="H35" s="158">
        <v>0</v>
      </c>
      <c r="I35" s="159"/>
      <c r="J35" s="160">
        <f>SUM(H35*I35)</f>
        <v>0</v>
      </c>
      <c r="K35" s="144">
        <f>SUM(G35+J35)</f>
        <v>0</v>
      </c>
      <c r="M35" s="148" t="s">
        <v>206</v>
      </c>
      <c r="N35" s="159"/>
      <c r="O35" s="159"/>
      <c r="P35" s="180">
        <f t="shared" si="3"/>
        <v>0</v>
      </c>
      <c r="Q35" s="20"/>
      <c r="R35" s="20"/>
      <c r="S35" s="20"/>
      <c r="T35" s="20"/>
      <c r="U35" s="20"/>
      <c r="V35" s="20"/>
      <c r="W35" s="126"/>
      <c r="X35" s="126"/>
    </row>
    <row r="36" spans="1:24" ht="11.45" customHeight="1" x14ac:dyDescent="0.2">
      <c r="A36" s="186"/>
      <c r="B36" s="186"/>
      <c r="C36" s="186"/>
      <c r="D36" s="186"/>
      <c r="E36" s="187"/>
      <c r="F36" s="124"/>
      <c r="G36" s="188"/>
      <c r="H36" s="445" t="s">
        <v>232</v>
      </c>
      <c r="I36" s="446"/>
      <c r="J36" s="447"/>
      <c r="K36" s="152">
        <f>SUM(K29:K35)</f>
        <v>0</v>
      </c>
      <c r="M36" s="148" t="s">
        <v>208</v>
      </c>
      <c r="N36" s="159"/>
      <c r="O36" s="159"/>
      <c r="P36" s="180">
        <f t="shared" si="3"/>
        <v>0</v>
      </c>
      <c r="Q36" s="20"/>
      <c r="R36" s="20"/>
      <c r="S36" s="20"/>
      <c r="T36" s="20"/>
      <c r="U36" s="20"/>
      <c r="V36" s="20"/>
      <c r="W36" s="126"/>
      <c r="X36" s="126"/>
    </row>
    <row r="37" spans="1:24" ht="10.5" customHeight="1" x14ac:dyDescent="0.2">
      <c r="A37" s="442" t="s">
        <v>233</v>
      </c>
      <c r="B37" s="442"/>
      <c r="C37" s="442"/>
      <c r="M37" s="148" t="s">
        <v>210</v>
      </c>
      <c r="N37" s="159"/>
      <c r="O37" s="159"/>
      <c r="P37" s="180">
        <f t="shared" si="3"/>
        <v>0</v>
      </c>
      <c r="Q37" s="20"/>
      <c r="R37" s="20"/>
      <c r="S37" s="20"/>
      <c r="T37" s="20"/>
      <c r="U37" s="20"/>
      <c r="V37" s="20"/>
      <c r="W37" s="126"/>
      <c r="X37" s="126"/>
    </row>
    <row r="38" spans="1:24" ht="10.5" customHeight="1" x14ac:dyDescent="0.2">
      <c r="A38" s="154" t="s">
        <v>234</v>
      </c>
      <c r="B38" s="153" t="s">
        <v>235</v>
      </c>
      <c r="C38" s="154" t="s">
        <v>200</v>
      </c>
      <c r="D38" s="155" t="s">
        <v>0</v>
      </c>
      <c r="E38" s="153" t="s">
        <v>236</v>
      </c>
      <c r="F38" s="154" t="s">
        <v>200</v>
      </c>
      <c r="G38" s="155" t="s">
        <v>0</v>
      </c>
      <c r="H38" s="153" t="s">
        <v>237</v>
      </c>
      <c r="I38" s="154" t="s">
        <v>200</v>
      </c>
      <c r="J38" s="155" t="s">
        <v>0</v>
      </c>
      <c r="K38" s="156" t="s">
        <v>180</v>
      </c>
      <c r="M38" s="148" t="s">
        <v>212</v>
      </c>
      <c r="N38" s="159"/>
      <c r="O38" s="159"/>
      <c r="P38" s="180">
        <f t="shared" si="3"/>
        <v>0</v>
      </c>
      <c r="Q38" s="20"/>
      <c r="R38" s="20"/>
      <c r="S38" s="20"/>
      <c r="T38" s="20"/>
      <c r="U38" s="20"/>
      <c r="V38" s="20"/>
      <c r="W38" s="126"/>
      <c r="X38" s="126"/>
    </row>
    <row r="39" spans="1:24" ht="10.5" customHeight="1" x14ac:dyDescent="0.2">
      <c r="A39" s="148" t="s">
        <v>238</v>
      </c>
      <c r="B39" s="140">
        <v>15.25</v>
      </c>
      <c r="C39" s="159"/>
      <c r="D39" s="160">
        <f>SUM(B39*C39)</f>
        <v>0</v>
      </c>
      <c r="E39" s="143">
        <f>SUM('Déplacement 2020'!E39)</f>
        <v>7.63</v>
      </c>
      <c r="F39" s="159"/>
      <c r="G39" s="160">
        <f>SUM(E39*F39)</f>
        <v>0</v>
      </c>
      <c r="H39" s="158">
        <v>0</v>
      </c>
      <c r="I39" s="159"/>
      <c r="J39" s="160">
        <f>SUM(H39*I39)</f>
        <v>0</v>
      </c>
      <c r="K39" s="144">
        <f>SUM(J39,G39,D39)</f>
        <v>0</v>
      </c>
      <c r="M39" s="148" t="s">
        <v>214</v>
      </c>
      <c r="N39" s="159"/>
      <c r="O39" s="159"/>
      <c r="P39" s="180">
        <f t="shared" si="3"/>
        <v>0</v>
      </c>
      <c r="Q39" s="20"/>
      <c r="R39" s="20"/>
      <c r="S39" s="20"/>
      <c r="T39" s="20"/>
      <c r="U39" s="20"/>
      <c r="V39" s="20"/>
      <c r="W39" s="126"/>
      <c r="X39" s="126"/>
    </row>
    <row r="40" spans="1:24" ht="10.5" customHeight="1" x14ac:dyDescent="0.2">
      <c r="A40" s="148" t="s">
        <v>239</v>
      </c>
      <c r="B40" s="140">
        <v>15.25</v>
      </c>
      <c r="C40" s="159"/>
      <c r="D40" s="160">
        <f>SUM(B40*C40)</f>
        <v>0</v>
      </c>
      <c r="E40" s="143"/>
      <c r="F40" s="159"/>
      <c r="G40" s="160">
        <f>SUM(E40*F40)</f>
        <v>0</v>
      </c>
      <c r="H40" s="158">
        <v>0</v>
      </c>
      <c r="I40" s="159"/>
      <c r="J40" s="160">
        <f>SUM(H40*I40)</f>
        <v>0</v>
      </c>
      <c r="K40" s="144">
        <f>SUM(D40+G40+J40)</f>
        <v>0</v>
      </c>
      <c r="M40" s="148" t="s">
        <v>216</v>
      </c>
      <c r="N40" s="159"/>
      <c r="O40" s="159"/>
      <c r="P40" s="180">
        <f t="shared" si="3"/>
        <v>0</v>
      </c>
      <c r="Q40" s="20"/>
      <c r="R40" s="20"/>
      <c r="S40" s="20"/>
      <c r="T40" s="20"/>
      <c r="U40" s="20"/>
      <c r="V40" s="20"/>
      <c r="W40" s="126"/>
      <c r="X40" s="126"/>
    </row>
    <row r="41" spans="1:24" ht="11.45" customHeight="1" x14ac:dyDescent="0.2">
      <c r="H41" s="445" t="s">
        <v>240</v>
      </c>
      <c r="I41" s="446"/>
      <c r="J41" s="447"/>
      <c r="K41" s="152">
        <f>SUM(K39:K40)</f>
        <v>0</v>
      </c>
      <c r="M41" s="148" t="s">
        <v>218</v>
      </c>
      <c r="N41" s="159"/>
      <c r="O41" s="159"/>
      <c r="P41" s="180">
        <f t="shared" si="3"/>
        <v>0</v>
      </c>
      <c r="Q41" s="20"/>
      <c r="R41" s="20"/>
      <c r="S41" s="20"/>
      <c r="T41" s="20"/>
      <c r="U41" s="20"/>
      <c r="V41" s="20"/>
      <c r="W41" s="126"/>
      <c r="X41" s="126"/>
    </row>
    <row r="42" spans="1:24" ht="12.75" customHeight="1" x14ac:dyDescent="0.2">
      <c r="H42" s="445" t="s">
        <v>241</v>
      </c>
      <c r="I42" s="446"/>
      <c r="J42" s="447"/>
      <c r="K42" s="152">
        <f>SUM(K11+K25+K36+K41)</f>
        <v>0</v>
      </c>
      <c r="M42" s="190" t="s">
        <v>180</v>
      </c>
      <c r="N42" s="190">
        <f>SUM(N29:N41)</f>
        <v>0</v>
      </c>
      <c r="O42" s="190">
        <f>SUM(O29:O41)</f>
        <v>0</v>
      </c>
      <c r="P42" s="191">
        <f>SUM(P41)</f>
        <v>0</v>
      </c>
      <c r="Q42" s="20"/>
      <c r="R42" s="20"/>
      <c r="S42" s="20"/>
      <c r="T42" s="20"/>
      <c r="U42" s="20"/>
      <c r="V42" s="20"/>
      <c r="W42" s="126"/>
      <c r="X42" s="126"/>
    </row>
    <row r="43" spans="1:24" x14ac:dyDescent="0.2">
      <c r="H43" s="193"/>
      <c r="I43" s="193"/>
      <c r="J43" s="193"/>
      <c r="K43" s="194"/>
      <c r="M43" s="195"/>
      <c r="N43" s="195"/>
      <c r="O43" s="195"/>
      <c r="P43" s="196"/>
      <c r="Q43" s="20"/>
      <c r="R43" s="20"/>
      <c r="S43" s="20"/>
      <c r="T43" s="20"/>
      <c r="U43" s="20"/>
      <c r="V43" s="20"/>
      <c r="W43" s="126"/>
      <c r="X43" s="126"/>
    </row>
    <row r="44" spans="1:24" x14ac:dyDescent="0.2">
      <c r="H44" s="193"/>
      <c r="I44" s="193"/>
      <c r="J44" s="193"/>
      <c r="K44" s="194"/>
      <c r="M44" s="195"/>
      <c r="N44" s="195"/>
      <c r="O44" s="195"/>
      <c r="P44" s="196"/>
      <c r="Q44" s="20"/>
      <c r="R44" s="20"/>
      <c r="S44" s="20"/>
      <c r="T44" s="20"/>
      <c r="U44" s="20"/>
      <c r="V44" s="20"/>
      <c r="W44" s="126"/>
      <c r="X44" s="126"/>
    </row>
  </sheetData>
  <sheetProtection password="EFF6" sheet="1" objects="1" scenarios="1"/>
  <mergeCells count="54">
    <mergeCell ref="M6:P7"/>
    <mergeCell ref="M8:M9"/>
    <mergeCell ref="N8:O8"/>
    <mergeCell ref="P8:P9"/>
    <mergeCell ref="A2:K2"/>
    <mergeCell ref="L2:P2"/>
    <mergeCell ref="A4:B4"/>
    <mergeCell ref="C4:F4"/>
    <mergeCell ref="H4:K4"/>
    <mergeCell ref="L4:O4"/>
    <mergeCell ref="C5:D5"/>
    <mergeCell ref="A19:D19"/>
    <mergeCell ref="E19:G19"/>
    <mergeCell ref="H11:J11"/>
    <mergeCell ref="A12:C12"/>
    <mergeCell ref="A13:D13"/>
    <mergeCell ref="A14:D14"/>
    <mergeCell ref="A15:D15"/>
    <mergeCell ref="A16:D16"/>
    <mergeCell ref="E16:G16"/>
    <mergeCell ref="A17:D17"/>
    <mergeCell ref="E17:G17"/>
    <mergeCell ref="A18:D18"/>
    <mergeCell ref="E18:G18"/>
    <mergeCell ref="H25:J25"/>
    <mergeCell ref="A26:C26"/>
    <mergeCell ref="A20:D20"/>
    <mergeCell ref="E20:G20"/>
    <mergeCell ref="A21:D21"/>
    <mergeCell ref="E21:G21"/>
    <mergeCell ref="A22:D22"/>
    <mergeCell ref="E22:G22"/>
    <mergeCell ref="A23:D23"/>
    <mergeCell ref="E23:G23"/>
    <mergeCell ref="A24:D24"/>
    <mergeCell ref="E24:G24"/>
    <mergeCell ref="K27:K28"/>
    <mergeCell ref="M25:P26"/>
    <mergeCell ref="M27:M28"/>
    <mergeCell ref="P27:P28"/>
    <mergeCell ref="N27:O27"/>
    <mergeCell ref="A27:D27"/>
    <mergeCell ref="H41:J41"/>
    <mergeCell ref="H42:J42"/>
    <mergeCell ref="H36:J36"/>
    <mergeCell ref="A37:C37"/>
    <mergeCell ref="E27:G27"/>
    <mergeCell ref="H27:J27"/>
    <mergeCell ref="A32:D32"/>
    <mergeCell ref="A34:G34"/>
    <mergeCell ref="A35:G35"/>
    <mergeCell ref="A29:D29"/>
    <mergeCell ref="A30:D30"/>
    <mergeCell ref="A31:D31"/>
  </mergeCells>
  <pageMargins left="0.31496062992125984" right="0.31496062992125984"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C16" sqref="C16:C18"/>
    </sheetView>
  </sheetViews>
  <sheetFormatPr baseColWidth="10" defaultColWidth="8.7109375" defaultRowHeight="14.25" x14ac:dyDescent="0.2"/>
  <cols>
    <col min="1" max="2" width="12.7109375" style="30" customWidth="1"/>
    <col min="3" max="3" width="6.28515625" style="30" customWidth="1"/>
    <col min="4" max="4" width="10.42578125" style="30" customWidth="1"/>
    <col min="5" max="5" width="6.28515625" style="30" customWidth="1"/>
    <col min="6" max="6" width="10.42578125" style="30" customWidth="1"/>
    <col min="7" max="7" width="6.28515625" style="30" customWidth="1"/>
    <col min="8" max="8" width="10.42578125" style="30" customWidth="1"/>
    <col min="9" max="9" width="6.28515625" style="30" customWidth="1"/>
    <col min="10" max="11" width="10.42578125" style="30" customWidth="1"/>
    <col min="12" max="12" width="8.7109375" style="203"/>
    <col min="13" max="16384" width="8.7109375" style="30"/>
  </cols>
  <sheetData>
    <row r="1" spans="1:12" ht="120" customHeight="1" x14ac:dyDescent="0.2">
      <c r="A1" s="478"/>
      <c r="B1" s="478"/>
      <c r="C1" s="478"/>
      <c r="D1" s="478"/>
      <c r="E1" s="478"/>
      <c r="F1" s="478"/>
      <c r="G1" s="478"/>
      <c r="H1" s="478"/>
      <c r="I1" s="478"/>
      <c r="J1" s="478"/>
      <c r="K1" s="478"/>
    </row>
    <row r="2" spans="1:12" s="204" customFormat="1" ht="20.100000000000001" customHeight="1" x14ac:dyDescent="0.25">
      <c r="A2" s="479" t="str">
        <f>IF(DAPEC!A3&lt;&gt;"SELECTIONNER VOTRE ETABLISSEMENT DANS LA LISTE",DAPEC!A3,"Veuillez sélectionner votre établissement onglet DAPEC ligne 3")</f>
        <v>Veuillez sélectionner votre établissement onglet DAPEC ligne 3</v>
      </c>
      <c r="B2" s="479"/>
      <c r="C2" s="479"/>
      <c r="D2" s="479"/>
      <c r="E2" s="479"/>
      <c r="F2" s="479"/>
      <c r="G2" s="479"/>
      <c r="H2" s="479"/>
      <c r="I2" s="479"/>
      <c r="J2" s="479"/>
      <c r="K2" s="479"/>
      <c r="L2" s="55"/>
    </row>
    <row r="3" spans="1:12" s="204" customFormat="1" ht="20.100000000000001" customHeight="1" x14ac:dyDescent="0.25">
      <c r="A3" s="479" t="str">
        <f>IF(DAPEC!B10="","Veuillez renseigner le nom de l'agent onglet DAPEC ligne 10",DAPEC!B10)</f>
        <v>Veuillez renseigner le nom de l'agent onglet DAPEC ligne 10</v>
      </c>
      <c r="B3" s="479"/>
      <c r="C3" s="479"/>
      <c r="D3" s="479"/>
      <c r="E3" s="479"/>
      <c r="F3" s="479"/>
      <c r="G3" s="479"/>
      <c r="H3" s="479"/>
      <c r="I3" s="479"/>
      <c r="J3" s="479"/>
      <c r="K3" s="479"/>
      <c r="L3" s="55"/>
    </row>
    <row r="4" spans="1:12" s="204" customFormat="1" ht="36" customHeight="1" x14ac:dyDescent="0.25">
      <c r="A4" s="480" t="str">
        <f>IF(DAPEC!A21="SELECTIONNER L'ÉTUDE PROMOTIONNELLE DANS LA LISTE","Veuillez sélectionner l'EP onglet DAPEC ligne 22",DAPEC!A21)</f>
        <v>Veuillez sélectionner l'EP onglet DAPEC ligne 22</v>
      </c>
      <c r="B4" s="480"/>
      <c r="C4" s="480"/>
      <c r="D4" s="480"/>
      <c r="E4" s="480"/>
      <c r="F4" s="480"/>
      <c r="G4" s="480"/>
      <c r="H4" s="480"/>
      <c r="I4" s="480"/>
      <c r="J4" s="480"/>
      <c r="K4" s="480"/>
      <c r="L4" s="55"/>
    </row>
    <row r="5" spans="1:12" s="206" customFormat="1" ht="6" customHeight="1" thickBot="1" x14ac:dyDescent="0.2">
      <c r="A5" s="481"/>
      <c r="B5" s="481"/>
      <c r="C5" s="481"/>
      <c r="D5" s="481"/>
      <c r="E5" s="481"/>
      <c r="F5" s="481"/>
      <c r="G5" s="481"/>
      <c r="H5" s="481"/>
      <c r="I5" s="481"/>
      <c r="J5" s="481"/>
      <c r="K5" s="481"/>
      <c r="L5" s="205"/>
    </row>
    <row r="6" spans="1:12" s="206" customFormat="1" ht="6" customHeight="1" thickTop="1" thickBot="1" x14ac:dyDescent="0.2">
      <c r="A6" s="489"/>
      <c r="B6" s="489"/>
      <c r="C6" s="489"/>
      <c r="D6" s="489"/>
      <c r="E6" s="489"/>
      <c r="F6" s="489"/>
      <c r="G6" s="489"/>
      <c r="H6" s="489"/>
      <c r="I6" s="489"/>
      <c r="J6" s="489"/>
      <c r="K6" s="489"/>
      <c r="L6" s="205"/>
    </row>
    <row r="7" spans="1:12" s="207" customFormat="1" ht="15" x14ac:dyDescent="0.2">
      <c r="A7" s="484" t="s">
        <v>624</v>
      </c>
      <c r="B7" s="485"/>
      <c r="C7" s="315" t="s">
        <v>617</v>
      </c>
      <c r="D7" s="316"/>
      <c r="E7" s="315" t="s">
        <v>617</v>
      </c>
      <c r="F7" s="317"/>
      <c r="G7" s="315" t="s">
        <v>617</v>
      </c>
      <c r="H7" s="317"/>
      <c r="I7" s="315" t="s">
        <v>617</v>
      </c>
      <c r="J7" s="317"/>
      <c r="K7" s="482" t="s">
        <v>26</v>
      </c>
      <c r="L7" s="56"/>
    </row>
    <row r="8" spans="1:12" s="207" customFormat="1" ht="30" customHeight="1" thickBot="1" x14ac:dyDescent="0.25">
      <c r="A8" s="486"/>
      <c r="B8" s="487"/>
      <c r="C8" s="291">
        <v>2020</v>
      </c>
      <c r="D8" s="292" t="s">
        <v>0</v>
      </c>
      <c r="E8" s="291">
        <v>2021</v>
      </c>
      <c r="F8" s="293" t="s">
        <v>0</v>
      </c>
      <c r="G8" s="291">
        <v>2022</v>
      </c>
      <c r="H8" s="293" t="s">
        <v>0</v>
      </c>
      <c r="I8" s="291">
        <v>2023</v>
      </c>
      <c r="J8" s="293" t="s">
        <v>0</v>
      </c>
      <c r="K8" s="483"/>
      <c r="L8" s="56"/>
    </row>
    <row r="9" spans="1:12" s="208" customFormat="1" ht="14.1" customHeight="1" x14ac:dyDescent="0.2">
      <c r="A9" s="490" t="s">
        <v>610</v>
      </c>
      <c r="B9" s="491"/>
      <c r="C9" s="496"/>
      <c r="D9" s="499">
        <f>SUM(C9*2500)</f>
        <v>0</v>
      </c>
      <c r="E9" s="496"/>
      <c r="F9" s="499">
        <f>SUM(E9*2500)</f>
        <v>0</v>
      </c>
      <c r="G9" s="496"/>
      <c r="H9" s="499">
        <f>SUM(G9*2500)</f>
        <v>0</v>
      </c>
      <c r="I9" s="496"/>
      <c r="J9" s="499">
        <f>SUM(I9*2500)</f>
        <v>0</v>
      </c>
      <c r="K9" s="502">
        <f>SUM(D9+F9+H9+J9)</f>
        <v>0</v>
      </c>
      <c r="L9" s="57"/>
    </row>
    <row r="10" spans="1:12" s="208" customFormat="1" ht="14.1" customHeight="1" x14ac:dyDescent="0.2">
      <c r="A10" s="494" t="s">
        <v>611</v>
      </c>
      <c r="B10" s="495"/>
      <c r="C10" s="497"/>
      <c r="D10" s="500"/>
      <c r="E10" s="497"/>
      <c r="F10" s="500"/>
      <c r="G10" s="497"/>
      <c r="H10" s="500"/>
      <c r="I10" s="497"/>
      <c r="J10" s="500"/>
      <c r="K10" s="503"/>
      <c r="L10" s="57"/>
    </row>
    <row r="11" spans="1:12" s="208" customFormat="1" ht="14.1" customHeight="1" thickBot="1" x14ac:dyDescent="0.25">
      <c r="A11" s="492" t="s">
        <v>618</v>
      </c>
      <c r="B11" s="493"/>
      <c r="C11" s="498"/>
      <c r="D11" s="501"/>
      <c r="E11" s="498"/>
      <c r="F11" s="501"/>
      <c r="G11" s="498"/>
      <c r="H11" s="501"/>
      <c r="I11" s="498"/>
      <c r="J11" s="501"/>
      <c r="K11" s="504"/>
      <c r="L11" s="57"/>
    </row>
    <row r="12" spans="1:12" s="208" customFormat="1" ht="14.1" customHeight="1" x14ac:dyDescent="0.2">
      <c r="A12" s="490" t="s">
        <v>619</v>
      </c>
      <c r="B12" s="491"/>
      <c r="C12" s="496"/>
      <c r="D12" s="499">
        <f>SUM(C12*2800)</f>
        <v>0</v>
      </c>
      <c r="E12" s="496"/>
      <c r="F12" s="499">
        <f>SUM(E12*2800)</f>
        <v>0</v>
      </c>
      <c r="G12" s="496"/>
      <c r="H12" s="499">
        <f>SUM(G12*2800)</f>
        <v>0</v>
      </c>
      <c r="I12" s="496"/>
      <c r="J12" s="499">
        <f>SUM(I12*2800)</f>
        <v>0</v>
      </c>
      <c r="K12" s="502">
        <f>SUM(D12+F12+H12+J12)</f>
        <v>0</v>
      </c>
      <c r="L12" s="57"/>
    </row>
    <row r="13" spans="1:12" s="208" customFormat="1" ht="14.1" customHeight="1" x14ac:dyDescent="0.2">
      <c r="A13" s="494" t="s">
        <v>620</v>
      </c>
      <c r="B13" s="495"/>
      <c r="C13" s="497"/>
      <c r="D13" s="500"/>
      <c r="E13" s="497"/>
      <c r="F13" s="500"/>
      <c r="G13" s="497"/>
      <c r="H13" s="500"/>
      <c r="I13" s="497"/>
      <c r="J13" s="500"/>
      <c r="K13" s="503"/>
      <c r="L13" s="57"/>
    </row>
    <row r="14" spans="1:12" s="208" customFormat="1" ht="14.1" customHeight="1" x14ac:dyDescent="0.2">
      <c r="A14" s="494" t="s">
        <v>612</v>
      </c>
      <c r="B14" s="495"/>
      <c r="C14" s="497"/>
      <c r="D14" s="500"/>
      <c r="E14" s="497"/>
      <c r="F14" s="500"/>
      <c r="G14" s="497"/>
      <c r="H14" s="500"/>
      <c r="I14" s="497"/>
      <c r="J14" s="500"/>
      <c r="K14" s="503"/>
      <c r="L14" s="57"/>
    </row>
    <row r="15" spans="1:12" s="208" customFormat="1" ht="14.1" customHeight="1" thickBot="1" x14ac:dyDescent="0.25">
      <c r="A15" s="492" t="s">
        <v>613</v>
      </c>
      <c r="B15" s="493"/>
      <c r="C15" s="498"/>
      <c r="D15" s="501"/>
      <c r="E15" s="498"/>
      <c r="F15" s="501"/>
      <c r="G15" s="498"/>
      <c r="H15" s="501"/>
      <c r="I15" s="498"/>
      <c r="J15" s="501"/>
      <c r="K15" s="504"/>
      <c r="L15" s="57"/>
    </row>
    <row r="16" spans="1:12" s="208" customFormat="1" ht="14.1" customHeight="1" x14ac:dyDescent="0.2">
      <c r="A16" s="490" t="s">
        <v>614</v>
      </c>
      <c r="B16" s="491"/>
      <c r="C16" s="496"/>
      <c r="D16" s="499">
        <f>SUM(C16*3300)</f>
        <v>0</v>
      </c>
      <c r="E16" s="496"/>
      <c r="F16" s="499">
        <f>SUM(E16*3300)</f>
        <v>0</v>
      </c>
      <c r="G16" s="496"/>
      <c r="H16" s="499">
        <f>SUM(G16*3300)</f>
        <v>0</v>
      </c>
      <c r="I16" s="496"/>
      <c r="J16" s="499">
        <f>SUM(I16*3300)</f>
        <v>0</v>
      </c>
      <c r="K16" s="502">
        <f>SUM(D16+F16+H16+J16)</f>
        <v>0</v>
      </c>
      <c r="L16" s="57"/>
    </row>
    <row r="17" spans="1:12" s="208" customFormat="1" ht="14.1" customHeight="1" x14ac:dyDescent="0.2">
      <c r="A17" s="494" t="s">
        <v>621</v>
      </c>
      <c r="B17" s="495"/>
      <c r="C17" s="497"/>
      <c r="D17" s="500"/>
      <c r="E17" s="497"/>
      <c r="F17" s="500"/>
      <c r="G17" s="497"/>
      <c r="H17" s="500"/>
      <c r="I17" s="497"/>
      <c r="J17" s="500"/>
      <c r="K17" s="503"/>
      <c r="L17" s="57"/>
    </row>
    <row r="18" spans="1:12" s="208" customFormat="1" ht="14.1" customHeight="1" thickBot="1" x14ac:dyDescent="0.25">
      <c r="A18" s="492" t="s">
        <v>622</v>
      </c>
      <c r="B18" s="493"/>
      <c r="C18" s="498"/>
      <c r="D18" s="501"/>
      <c r="E18" s="498"/>
      <c r="F18" s="501"/>
      <c r="G18" s="498"/>
      <c r="H18" s="501"/>
      <c r="I18" s="498"/>
      <c r="J18" s="501"/>
      <c r="K18" s="504"/>
      <c r="L18" s="57"/>
    </row>
    <row r="19" spans="1:12" s="208" customFormat="1" ht="14.1" customHeight="1" x14ac:dyDescent="0.2">
      <c r="A19" s="490" t="s">
        <v>615</v>
      </c>
      <c r="B19" s="491"/>
      <c r="C19" s="496"/>
      <c r="D19" s="499">
        <f>SUM(C19*3600)</f>
        <v>0</v>
      </c>
      <c r="E19" s="496"/>
      <c r="F19" s="499">
        <f>SUM(E19*3600)</f>
        <v>0</v>
      </c>
      <c r="G19" s="496"/>
      <c r="H19" s="499">
        <f>SUM(G19*3600)</f>
        <v>0</v>
      </c>
      <c r="I19" s="496"/>
      <c r="J19" s="499">
        <f>SUM(I19*3600)</f>
        <v>0</v>
      </c>
      <c r="K19" s="502">
        <f>SUM(D19+F19+H19+J19)</f>
        <v>0</v>
      </c>
      <c r="L19" s="57"/>
    </row>
    <row r="20" spans="1:12" s="208" customFormat="1" ht="14.1" customHeight="1" thickBot="1" x14ac:dyDescent="0.25">
      <c r="A20" s="492" t="s">
        <v>623</v>
      </c>
      <c r="B20" s="493"/>
      <c r="C20" s="498"/>
      <c r="D20" s="501"/>
      <c r="E20" s="498"/>
      <c r="F20" s="501"/>
      <c r="G20" s="498"/>
      <c r="H20" s="501"/>
      <c r="I20" s="498"/>
      <c r="J20" s="501"/>
      <c r="K20" s="504"/>
      <c r="L20" s="57"/>
    </row>
    <row r="21" spans="1:12" s="207" customFormat="1" ht="14.1" customHeight="1" x14ac:dyDescent="0.2">
      <c r="A21" s="506" t="s">
        <v>630</v>
      </c>
      <c r="B21" s="507"/>
      <c r="C21" s="301"/>
      <c r="D21" s="318">
        <f>SUM(C21*4000)</f>
        <v>0</v>
      </c>
      <c r="E21" s="301"/>
      <c r="F21" s="318">
        <f>SUM(E21*4000)</f>
        <v>0</v>
      </c>
      <c r="G21" s="301"/>
      <c r="H21" s="318">
        <f>SUM(G21*4000)</f>
        <v>0</v>
      </c>
      <c r="I21" s="301"/>
      <c r="J21" s="318">
        <f>SUM(I21*4000)</f>
        <v>0</v>
      </c>
      <c r="K21" s="296">
        <f>SUM(J21,H21,F21,D21)</f>
        <v>0</v>
      </c>
      <c r="L21" s="56"/>
    </row>
    <row r="22" spans="1:12" s="207" customFormat="1" ht="14.1" customHeight="1" x14ac:dyDescent="0.2">
      <c r="A22" s="508" t="s">
        <v>631</v>
      </c>
      <c r="B22" s="509"/>
      <c r="C22" s="302"/>
      <c r="D22" s="319">
        <f>SUM(C22*3300)</f>
        <v>0</v>
      </c>
      <c r="E22" s="302"/>
      <c r="F22" s="319">
        <f>SUM(E22*3300)</f>
        <v>0</v>
      </c>
      <c r="G22" s="302"/>
      <c r="H22" s="319">
        <f>SUM(G22*3300)</f>
        <v>0</v>
      </c>
      <c r="I22" s="302"/>
      <c r="J22" s="319">
        <f>SUM(I22*3300)</f>
        <v>0</v>
      </c>
      <c r="K22" s="298">
        <f>SUM(D22+F22+H22+J22)</f>
        <v>0</v>
      </c>
      <c r="L22" s="56"/>
    </row>
    <row r="23" spans="1:12" s="207" customFormat="1" ht="14.1" customHeight="1" thickBot="1" x14ac:dyDescent="0.25">
      <c r="A23" s="510" t="s">
        <v>632</v>
      </c>
      <c r="B23" s="511"/>
      <c r="C23" s="303"/>
      <c r="D23" s="320">
        <f>SUM(C23*2700)</f>
        <v>0</v>
      </c>
      <c r="E23" s="303"/>
      <c r="F23" s="320">
        <f>SUM(E23*2700)</f>
        <v>0</v>
      </c>
      <c r="G23" s="303"/>
      <c r="H23" s="320">
        <f>SUM(G23*2700)</f>
        <v>0</v>
      </c>
      <c r="I23" s="303"/>
      <c r="J23" s="320">
        <f>SUM(I23*2700)</f>
        <v>0</v>
      </c>
      <c r="K23" s="300">
        <f>SUM(D23+F23+H23+J23)</f>
        <v>0</v>
      </c>
      <c r="L23" s="56"/>
    </row>
    <row r="24" spans="1:12" s="314" customFormat="1" ht="10.5" x14ac:dyDescent="0.2">
      <c r="A24" s="304"/>
      <c r="B24" s="304"/>
      <c r="C24" s="305">
        <f>SUM(C9:C23)</f>
        <v>0</v>
      </c>
      <c r="D24" s="322">
        <f>SUM(D9:D23)</f>
        <v>0</v>
      </c>
      <c r="E24" s="322">
        <f>SUM(E9:E23)</f>
        <v>0</v>
      </c>
      <c r="F24" s="322">
        <f t="shared" ref="F24:K24" si="0">SUM(F9:F23)</f>
        <v>0</v>
      </c>
      <c r="G24" s="322">
        <f>SUM(G9:G23)</f>
        <v>0</v>
      </c>
      <c r="H24" s="322">
        <f t="shared" si="0"/>
        <v>0</v>
      </c>
      <c r="I24" s="322">
        <f>SUM(I9:I23)</f>
        <v>0</v>
      </c>
      <c r="J24" s="322">
        <f t="shared" si="0"/>
        <v>0</v>
      </c>
      <c r="K24" s="322">
        <f t="shared" si="0"/>
        <v>0</v>
      </c>
      <c r="L24" s="313"/>
    </row>
    <row r="25" spans="1:12" s="207" customFormat="1" ht="15" x14ac:dyDescent="0.2">
      <c r="A25" s="488" t="str">
        <f>IF(A4=Feuil1!E28,"Cas particulier pour la formation au DE infirmier : prise en charge d'une durée maximale de 11 mois par année de formation","")</f>
        <v/>
      </c>
      <c r="B25" s="488"/>
      <c r="C25" s="488"/>
      <c r="D25" s="488"/>
      <c r="E25" s="488"/>
      <c r="F25" s="488"/>
      <c r="G25" s="488"/>
      <c r="H25" s="488"/>
      <c r="I25" s="488"/>
      <c r="J25" s="488"/>
      <c r="K25" s="488"/>
      <c r="L25" s="56"/>
    </row>
    <row r="26" spans="1:12" s="207" customFormat="1" ht="15" x14ac:dyDescent="0.2">
      <c r="A26" s="488"/>
      <c r="B26" s="488"/>
      <c r="C26" s="488"/>
      <c r="D26" s="488"/>
      <c r="E26" s="488"/>
      <c r="F26" s="488"/>
      <c r="G26" s="488"/>
      <c r="H26" s="488"/>
      <c r="I26" s="488"/>
      <c r="J26" s="488"/>
      <c r="K26" s="488"/>
      <c r="L26" s="56"/>
    </row>
    <row r="27" spans="1:12" s="207" customFormat="1" ht="15.75" thickBot="1" x14ac:dyDescent="0.25">
      <c r="A27" s="505" t="str">
        <f>IF(A4=Feuil1!E28,IF(C12+E12+G12+I12&gt;33,"ERREUR DANS LE DECOMPTE DES MOIS",""),"")</f>
        <v/>
      </c>
      <c r="B27" s="505"/>
      <c r="C27" s="505"/>
      <c r="D27" s="505"/>
      <c r="E27" s="505"/>
      <c r="F27" s="505"/>
      <c r="G27" s="505"/>
      <c r="H27" s="505"/>
      <c r="I27" s="505"/>
      <c r="J27" s="505"/>
      <c r="K27" s="505"/>
      <c r="L27" s="56"/>
    </row>
    <row r="28" spans="1:12" s="288" customFormat="1" ht="12.75" x14ac:dyDescent="0.2">
      <c r="A28" s="484" t="s">
        <v>625</v>
      </c>
      <c r="B28" s="484"/>
      <c r="C28" s="315" t="s">
        <v>626</v>
      </c>
      <c r="D28" s="316"/>
      <c r="E28" s="315" t="s">
        <v>626</v>
      </c>
      <c r="F28" s="317"/>
      <c r="G28" s="315" t="s">
        <v>626</v>
      </c>
      <c r="H28" s="317"/>
      <c r="I28" s="315" t="s">
        <v>626</v>
      </c>
      <c r="J28" s="317"/>
      <c r="K28" s="482" t="s">
        <v>26</v>
      </c>
      <c r="L28" s="253"/>
    </row>
    <row r="29" spans="1:12" s="288" customFormat="1" ht="13.5" thickBot="1" x14ac:dyDescent="0.25">
      <c r="A29" s="484"/>
      <c r="B29" s="484"/>
      <c r="C29" s="291">
        <v>2020</v>
      </c>
      <c r="D29" s="292" t="s">
        <v>0</v>
      </c>
      <c r="E29" s="294">
        <v>2021</v>
      </c>
      <c r="F29" s="293" t="s">
        <v>0</v>
      </c>
      <c r="G29" s="294">
        <v>2022</v>
      </c>
      <c r="H29" s="293" t="s">
        <v>0</v>
      </c>
      <c r="I29" s="294">
        <v>2023</v>
      </c>
      <c r="J29" s="293" t="s">
        <v>0</v>
      </c>
      <c r="K29" s="483"/>
      <c r="L29" s="253"/>
    </row>
    <row r="30" spans="1:12" s="288" customFormat="1" ht="14.1" customHeight="1" x14ac:dyDescent="0.2">
      <c r="A30" s="490" t="s">
        <v>610</v>
      </c>
      <c r="B30" s="491"/>
      <c r="C30" s="496"/>
      <c r="D30" s="499">
        <f>SUM(C30*(2500/151.67))</f>
        <v>0</v>
      </c>
      <c r="E30" s="496"/>
      <c r="F30" s="499">
        <f>SUM(E30*(2500/151.67))</f>
        <v>0</v>
      </c>
      <c r="G30" s="496"/>
      <c r="H30" s="512">
        <f>SUM(G30*(2500/151.67))</f>
        <v>0</v>
      </c>
      <c r="I30" s="496"/>
      <c r="J30" s="512">
        <f>SUM(I30*(2500/151.67))</f>
        <v>0</v>
      </c>
      <c r="K30" s="502">
        <f>SUM(J30,H30,F30,D30)</f>
        <v>0</v>
      </c>
      <c r="L30" s="253"/>
    </row>
    <row r="31" spans="1:12" s="288" customFormat="1" ht="14.1" customHeight="1" x14ac:dyDescent="0.2">
      <c r="A31" s="494" t="s">
        <v>611</v>
      </c>
      <c r="B31" s="495"/>
      <c r="C31" s="497"/>
      <c r="D31" s="500"/>
      <c r="E31" s="497"/>
      <c r="F31" s="500"/>
      <c r="G31" s="497"/>
      <c r="H31" s="513"/>
      <c r="I31" s="497"/>
      <c r="J31" s="513"/>
      <c r="K31" s="503"/>
      <c r="L31" s="253"/>
    </row>
    <row r="32" spans="1:12" s="288" customFormat="1" ht="14.1" customHeight="1" thickBot="1" x14ac:dyDescent="0.25">
      <c r="A32" s="492" t="s">
        <v>618</v>
      </c>
      <c r="B32" s="493"/>
      <c r="C32" s="498"/>
      <c r="D32" s="501"/>
      <c r="E32" s="498"/>
      <c r="F32" s="501"/>
      <c r="G32" s="498"/>
      <c r="H32" s="514"/>
      <c r="I32" s="498"/>
      <c r="J32" s="514"/>
      <c r="K32" s="504"/>
      <c r="L32" s="253"/>
    </row>
    <row r="33" spans="1:12" s="288" customFormat="1" ht="14.1" customHeight="1" x14ac:dyDescent="0.2">
      <c r="A33" s="490" t="s">
        <v>619</v>
      </c>
      <c r="B33" s="491"/>
      <c r="C33" s="496"/>
      <c r="D33" s="499">
        <f>SUM(C33*(2800/151.67))</f>
        <v>0</v>
      </c>
      <c r="E33" s="496"/>
      <c r="F33" s="499">
        <f>SUM(E33*(2800/151.67))</f>
        <v>0</v>
      </c>
      <c r="G33" s="496"/>
      <c r="H33" s="512">
        <f>SUM(G33*(2800/151.67))</f>
        <v>0</v>
      </c>
      <c r="I33" s="496"/>
      <c r="J33" s="512">
        <f>SUM(I33*(2800/151.67))</f>
        <v>0</v>
      </c>
      <c r="K33" s="502">
        <f>SUM(J33,H33,F33,D33)</f>
        <v>0</v>
      </c>
      <c r="L33" s="253"/>
    </row>
    <row r="34" spans="1:12" s="288" customFormat="1" ht="14.1" customHeight="1" x14ac:dyDescent="0.2">
      <c r="A34" s="494" t="s">
        <v>620</v>
      </c>
      <c r="B34" s="495"/>
      <c r="C34" s="497"/>
      <c r="D34" s="500"/>
      <c r="E34" s="497"/>
      <c r="F34" s="500"/>
      <c r="G34" s="497"/>
      <c r="H34" s="513"/>
      <c r="I34" s="497"/>
      <c r="J34" s="513"/>
      <c r="K34" s="503"/>
      <c r="L34" s="253"/>
    </row>
    <row r="35" spans="1:12" s="288" customFormat="1" ht="14.1" customHeight="1" x14ac:dyDescent="0.2">
      <c r="A35" s="494" t="s">
        <v>612</v>
      </c>
      <c r="B35" s="495"/>
      <c r="C35" s="497"/>
      <c r="D35" s="500"/>
      <c r="E35" s="497"/>
      <c r="F35" s="500"/>
      <c r="G35" s="497"/>
      <c r="H35" s="513"/>
      <c r="I35" s="497"/>
      <c r="J35" s="513"/>
      <c r="K35" s="503"/>
      <c r="L35" s="253"/>
    </row>
    <row r="36" spans="1:12" s="288" customFormat="1" ht="14.1" customHeight="1" thickBot="1" x14ac:dyDescent="0.25">
      <c r="A36" s="492" t="s">
        <v>613</v>
      </c>
      <c r="B36" s="493"/>
      <c r="C36" s="498"/>
      <c r="D36" s="501"/>
      <c r="E36" s="498"/>
      <c r="F36" s="501"/>
      <c r="G36" s="498"/>
      <c r="H36" s="514"/>
      <c r="I36" s="498"/>
      <c r="J36" s="514"/>
      <c r="K36" s="504"/>
      <c r="L36" s="253"/>
    </row>
    <row r="37" spans="1:12" s="288" customFormat="1" ht="14.1" customHeight="1" x14ac:dyDescent="0.2">
      <c r="A37" s="490" t="s">
        <v>614</v>
      </c>
      <c r="B37" s="491"/>
      <c r="C37" s="496"/>
      <c r="D37" s="499">
        <f>SUM(C37*(3300/151.67))</f>
        <v>0</v>
      </c>
      <c r="E37" s="496"/>
      <c r="F37" s="499">
        <f>SUM(E37*(3300/151.67))</f>
        <v>0</v>
      </c>
      <c r="G37" s="496"/>
      <c r="H37" s="512">
        <f>SUM(G37*(3300/151.67))</f>
        <v>0</v>
      </c>
      <c r="I37" s="496"/>
      <c r="J37" s="512">
        <f>SUM(I37*(3300/151.67))</f>
        <v>0</v>
      </c>
      <c r="K37" s="502">
        <f>SUM(J37,H37,F37,D37)</f>
        <v>0</v>
      </c>
      <c r="L37" s="253"/>
    </row>
    <row r="38" spans="1:12" s="288" customFormat="1" ht="14.1" customHeight="1" x14ac:dyDescent="0.2">
      <c r="A38" s="494" t="s">
        <v>621</v>
      </c>
      <c r="B38" s="495"/>
      <c r="C38" s="497"/>
      <c r="D38" s="500"/>
      <c r="E38" s="497"/>
      <c r="F38" s="500"/>
      <c r="G38" s="497"/>
      <c r="H38" s="513"/>
      <c r="I38" s="497"/>
      <c r="J38" s="513"/>
      <c r="K38" s="503"/>
      <c r="L38" s="253"/>
    </row>
    <row r="39" spans="1:12" s="288" customFormat="1" ht="14.1" customHeight="1" thickBot="1" x14ac:dyDescent="0.25">
      <c r="A39" s="492" t="s">
        <v>622</v>
      </c>
      <c r="B39" s="493"/>
      <c r="C39" s="498"/>
      <c r="D39" s="501"/>
      <c r="E39" s="498"/>
      <c r="F39" s="501"/>
      <c r="G39" s="498"/>
      <c r="H39" s="514"/>
      <c r="I39" s="498"/>
      <c r="J39" s="514"/>
      <c r="K39" s="504"/>
      <c r="L39" s="253"/>
    </row>
    <row r="40" spans="1:12" s="288" customFormat="1" ht="14.1" customHeight="1" x14ac:dyDescent="0.2">
      <c r="A40" s="490" t="s">
        <v>615</v>
      </c>
      <c r="B40" s="491"/>
      <c r="C40" s="496"/>
      <c r="D40" s="499">
        <f>SUM(C40*(3600/151.67))</f>
        <v>0</v>
      </c>
      <c r="E40" s="496"/>
      <c r="F40" s="499">
        <f>SUM(E40*(3600/151.67))</f>
        <v>0</v>
      </c>
      <c r="G40" s="496"/>
      <c r="H40" s="512">
        <f>SUM(G40*(3600/151.67))</f>
        <v>0</v>
      </c>
      <c r="I40" s="496"/>
      <c r="J40" s="512">
        <f>SUM(I40*(3600/151.67))</f>
        <v>0</v>
      </c>
      <c r="K40" s="502">
        <f>SUM(J40,H40,F40,D40)</f>
        <v>0</v>
      </c>
      <c r="L40" s="253"/>
    </row>
    <row r="41" spans="1:12" s="288" customFormat="1" ht="14.1" customHeight="1" thickBot="1" x14ac:dyDescent="0.25">
      <c r="A41" s="494" t="s">
        <v>623</v>
      </c>
      <c r="B41" s="495"/>
      <c r="C41" s="497"/>
      <c r="D41" s="500"/>
      <c r="E41" s="497"/>
      <c r="F41" s="500"/>
      <c r="G41" s="497"/>
      <c r="H41" s="513"/>
      <c r="I41" s="497"/>
      <c r="J41" s="513"/>
      <c r="K41" s="503"/>
      <c r="L41" s="253"/>
    </row>
    <row r="42" spans="1:12" s="290" customFormat="1" ht="14.1" customHeight="1" x14ac:dyDescent="0.2">
      <c r="A42" s="506" t="s">
        <v>630</v>
      </c>
      <c r="B42" s="507"/>
      <c r="C42" s="295"/>
      <c r="D42" s="318">
        <f>SUM(C42*(4000/151.67))</f>
        <v>0</v>
      </c>
      <c r="E42" s="295"/>
      <c r="F42" s="318">
        <f>SUM(E42*(4000/151.67))</f>
        <v>0</v>
      </c>
      <c r="G42" s="295"/>
      <c r="H42" s="318">
        <f>SUM(G42*(4000/151.67))</f>
        <v>0</v>
      </c>
      <c r="I42" s="295"/>
      <c r="J42" s="318">
        <f>SUM(I42*(4000/151.67))</f>
        <v>0</v>
      </c>
      <c r="K42" s="296">
        <f>SUM(J42,H42,F42,D42)</f>
        <v>0</v>
      </c>
      <c r="L42" s="289"/>
    </row>
    <row r="43" spans="1:12" s="290" customFormat="1" ht="14.1" customHeight="1" x14ac:dyDescent="0.2">
      <c r="A43" s="508" t="s">
        <v>631</v>
      </c>
      <c r="B43" s="509"/>
      <c r="C43" s="297"/>
      <c r="D43" s="319">
        <f>SUM(C43*(3300/151.67))</f>
        <v>0</v>
      </c>
      <c r="E43" s="297"/>
      <c r="F43" s="319">
        <f>SUM(E43*(3300/151.67))</f>
        <v>0</v>
      </c>
      <c r="G43" s="297"/>
      <c r="H43" s="319">
        <f>SUM(G43*(3300/151.67))</f>
        <v>0</v>
      </c>
      <c r="I43" s="297"/>
      <c r="J43" s="319">
        <f>SUM(I43*(3300/151.67))</f>
        <v>0</v>
      </c>
      <c r="K43" s="298">
        <f>SUM(D43+F43+H43+J43)</f>
        <v>0</v>
      </c>
      <c r="L43" s="289"/>
    </row>
    <row r="44" spans="1:12" s="290" customFormat="1" ht="14.1" customHeight="1" thickBot="1" x14ac:dyDescent="0.25">
      <c r="A44" s="510" t="s">
        <v>632</v>
      </c>
      <c r="B44" s="511"/>
      <c r="C44" s="299"/>
      <c r="D44" s="320">
        <f>SUM(C44*(2700/151.67))</f>
        <v>0</v>
      </c>
      <c r="E44" s="299"/>
      <c r="F44" s="320">
        <f>SUM(E44*(2700/151.67))</f>
        <v>0</v>
      </c>
      <c r="G44" s="299"/>
      <c r="H44" s="320">
        <f>SUM(G44*(2700/151.67))</f>
        <v>0</v>
      </c>
      <c r="I44" s="299"/>
      <c r="J44" s="320">
        <f>SUM(I44*(2700/151.67))</f>
        <v>0</v>
      </c>
      <c r="K44" s="300">
        <f>SUM(D44+F44+H44+J44)</f>
        <v>0</v>
      </c>
      <c r="L44" s="289"/>
    </row>
    <row r="45" spans="1:12" s="307" customFormat="1" ht="14.25" customHeight="1" x14ac:dyDescent="0.2">
      <c r="A45" s="304"/>
      <c r="B45" s="304"/>
      <c r="C45" s="305">
        <f>SUM(C30:C44)</f>
        <v>0</v>
      </c>
      <c r="D45" s="305">
        <f>SUM(D30:D44)</f>
        <v>0</v>
      </c>
      <c r="E45" s="305">
        <f>SUM(E30:E44)</f>
        <v>0</v>
      </c>
      <c r="F45" s="305">
        <f t="shared" ref="F45:K45" si="1">SUM(F30:F44)</f>
        <v>0</v>
      </c>
      <c r="G45" s="305">
        <f>SUM(G30:G44)</f>
        <v>0</v>
      </c>
      <c r="H45" s="305">
        <f t="shared" si="1"/>
        <v>0</v>
      </c>
      <c r="I45" s="305">
        <f>SUM(I30:I44)</f>
        <v>0</v>
      </c>
      <c r="J45" s="305">
        <f t="shared" si="1"/>
        <v>0</v>
      </c>
      <c r="K45" s="305">
        <f t="shared" si="1"/>
        <v>0</v>
      </c>
      <c r="L45" s="306"/>
    </row>
    <row r="46" spans="1:12" ht="14.25" customHeight="1" x14ac:dyDescent="0.2">
      <c r="A46" s="505" t="str">
        <f>IF(DAPEC!E19=Feuil1!C22,IF(C45+E45+G45+I45=DAPEC!E23+DAPEC!E24,"","Votre décompte d'heures ne correspond à la durée déclarée sur l'onglet DAPEC"),"")</f>
        <v/>
      </c>
      <c r="B46" s="505"/>
      <c r="C46" s="505"/>
      <c r="D46" s="505"/>
      <c r="E46" s="505"/>
      <c r="F46" s="505"/>
      <c r="G46" s="505"/>
      <c r="H46" s="505"/>
      <c r="I46" s="505"/>
      <c r="J46" s="505"/>
      <c r="K46" s="505"/>
    </row>
    <row r="47" spans="1:12" x14ac:dyDescent="0.2">
      <c r="A47" s="321"/>
      <c r="B47" s="321"/>
      <c r="C47" s="321"/>
      <c r="D47" s="321"/>
      <c r="E47" s="321"/>
      <c r="F47" s="321"/>
      <c r="G47" s="321"/>
      <c r="H47" s="321"/>
      <c r="I47" s="321"/>
      <c r="J47" s="321"/>
      <c r="K47" s="321"/>
    </row>
    <row r="48" spans="1:12" x14ac:dyDescent="0.2">
      <c r="A48" s="321"/>
      <c r="B48" s="321"/>
      <c r="C48" s="321"/>
      <c r="D48" s="321"/>
      <c r="E48" s="321"/>
      <c r="F48" s="321"/>
      <c r="G48" s="321"/>
      <c r="H48" s="321"/>
      <c r="I48" s="321"/>
      <c r="J48" s="321"/>
      <c r="K48" s="321"/>
    </row>
    <row r="49" spans="1:11" x14ac:dyDescent="0.2">
      <c r="A49" s="321"/>
      <c r="B49" s="321"/>
      <c r="C49" s="321"/>
      <c r="D49" s="321"/>
      <c r="E49" s="321"/>
      <c r="F49" s="321"/>
      <c r="G49" s="321"/>
      <c r="H49" s="321"/>
      <c r="I49" s="321"/>
      <c r="J49" s="321"/>
      <c r="K49" s="321"/>
    </row>
    <row r="50" spans="1:11" x14ac:dyDescent="0.2">
      <c r="A50" s="321"/>
      <c r="B50" s="321"/>
      <c r="C50" s="321"/>
      <c r="D50" s="321"/>
      <c r="E50" s="321"/>
      <c r="F50" s="321"/>
      <c r="G50" s="321"/>
      <c r="H50" s="321"/>
      <c r="I50" s="321"/>
      <c r="J50" s="321"/>
      <c r="K50" s="321"/>
    </row>
    <row r="51" spans="1:11" x14ac:dyDescent="0.2">
      <c r="A51" s="321"/>
      <c r="B51" s="321"/>
      <c r="C51" s="321"/>
      <c r="D51" s="321"/>
      <c r="E51" s="321"/>
      <c r="F51" s="321"/>
      <c r="G51" s="321"/>
      <c r="H51" s="321"/>
      <c r="I51" s="321"/>
      <c r="J51" s="321"/>
      <c r="K51" s="321"/>
    </row>
  </sheetData>
  <sheetProtection password="EFF6" sheet="1" objects="1" scenarios="1"/>
  <dataConsolidate/>
  <mergeCells count="115">
    <mergeCell ref="A41:B41"/>
    <mergeCell ref="A40:B40"/>
    <mergeCell ref="C40:C41"/>
    <mergeCell ref="D40:D41"/>
    <mergeCell ref="A34:B34"/>
    <mergeCell ref="A35:B35"/>
    <mergeCell ref="A36:B36"/>
    <mergeCell ref="I30:I32"/>
    <mergeCell ref="A46:K46"/>
    <mergeCell ref="A42:B42"/>
    <mergeCell ref="A43:B43"/>
    <mergeCell ref="A44:B44"/>
    <mergeCell ref="A37:B37"/>
    <mergeCell ref="C37:C39"/>
    <mergeCell ref="D37:D39"/>
    <mergeCell ref="E37:E39"/>
    <mergeCell ref="F37:F39"/>
    <mergeCell ref="G37:G39"/>
    <mergeCell ref="H37:H39"/>
    <mergeCell ref="I37:I39"/>
    <mergeCell ref="J37:J39"/>
    <mergeCell ref="K37:K39"/>
    <mergeCell ref="A38:B38"/>
    <mergeCell ref="A39:B39"/>
    <mergeCell ref="H40:H41"/>
    <mergeCell ref="I40:I41"/>
    <mergeCell ref="J40:J41"/>
    <mergeCell ref="K40:K41"/>
    <mergeCell ref="E40:E41"/>
    <mergeCell ref="F40:F41"/>
    <mergeCell ref="G40:G41"/>
    <mergeCell ref="J30:J32"/>
    <mergeCell ref="K30:K32"/>
    <mergeCell ref="G30:G32"/>
    <mergeCell ref="H30:H32"/>
    <mergeCell ref="G33:G36"/>
    <mergeCell ref="H33:H36"/>
    <mergeCell ref="I33:I36"/>
    <mergeCell ref="J33:J36"/>
    <mergeCell ref="K33:K36"/>
    <mergeCell ref="A31:B31"/>
    <mergeCell ref="A32:B32"/>
    <mergeCell ref="A33:B33"/>
    <mergeCell ref="C33:C36"/>
    <mergeCell ref="D33:D36"/>
    <mergeCell ref="E33:E36"/>
    <mergeCell ref="F33:F36"/>
    <mergeCell ref="A30:B30"/>
    <mergeCell ref="C30:C32"/>
    <mergeCell ref="D30:D32"/>
    <mergeCell ref="E30:E32"/>
    <mergeCell ref="F30:F32"/>
    <mergeCell ref="A27:K27"/>
    <mergeCell ref="A21:B21"/>
    <mergeCell ref="A22:B22"/>
    <mergeCell ref="A23:B23"/>
    <mergeCell ref="J16:J18"/>
    <mergeCell ref="K16:K18"/>
    <mergeCell ref="A17:B17"/>
    <mergeCell ref="A18:B18"/>
    <mergeCell ref="A19:B19"/>
    <mergeCell ref="C19:C20"/>
    <mergeCell ref="D19:D20"/>
    <mergeCell ref="E19:E20"/>
    <mergeCell ref="F19:F20"/>
    <mergeCell ref="G19:G20"/>
    <mergeCell ref="H19:H20"/>
    <mergeCell ref="I19:I20"/>
    <mergeCell ref="J19:J20"/>
    <mergeCell ref="K19:K20"/>
    <mergeCell ref="A20:B20"/>
    <mergeCell ref="A13:B13"/>
    <mergeCell ref="A16:B16"/>
    <mergeCell ref="C16:C18"/>
    <mergeCell ref="D16:D18"/>
    <mergeCell ref="E16:E18"/>
    <mergeCell ref="F16:F18"/>
    <mergeCell ref="K9:K11"/>
    <mergeCell ref="C12:C15"/>
    <mergeCell ref="D12:D15"/>
    <mergeCell ref="E12:E15"/>
    <mergeCell ref="F12:F15"/>
    <mergeCell ref="G12:G15"/>
    <mergeCell ref="H12:H15"/>
    <mergeCell ref="I12:I15"/>
    <mergeCell ref="J12:J15"/>
    <mergeCell ref="K12:K15"/>
    <mergeCell ref="A15:B15"/>
    <mergeCell ref="G16:G18"/>
    <mergeCell ref="H16:H18"/>
    <mergeCell ref="I16:I18"/>
    <mergeCell ref="A1:K1"/>
    <mergeCell ref="A2:K2"/>
    <mergeCell ref="A3:K3"/>
    <mergeCell ref="A4:K4"/>
    <mergeCell ref="A5:K5"/>
    <mergeCell ref="K7:K8"/>
    <mergeCell ref="A7:B8"/>
    <mergeCell ref="A28:B29"/>
    <mergeCell ref="K28:K29"/>
    <mergeCell ref="A25:K26"/>
    <mergeCell ref="A6:K6"/>
    <mergeCell ref="A9:B9"/>
    <mergeCell ref="A11:B11"/>
    <mergeCell ref="A12:B12"/>
    <mergeCell ref="A14:B14"/>
    <mergeCell ref="G9:G11"/>
    <mergeCell ref="H9:H11"/>
    <mergeCell ref="I9:I11"/>
    <mergeCell ref="J9:J11"/>
    <mergeCell ref="A10:B10"/>
    <mergeCell ref="C9:C11"/>
    <mergeCell ref="D9:D11"/>
    <mergeCell ref="E9:E11"/>
    <mergeCell ref="F9:F11"/>
  </mergeCells>
  <pageMargins left="0" right="0" top="0" bottom="0" header="0.11811023622047245" footer="0"/>
  <pageSetup paperSize="9" orientation="portrait" r:id="rId1"/>
  <ignoredErrors>
    <ignoredError sqref="D9:D23 F9:F23 H9:H23 J9:J23 D31:D32 D33:D36 F33:F36 H33:H36 J33:J36 J41 H41 F41 J38:J39 H38:H39 F38:F39 D41 D38:D39 D37:J37 D40:J40 E38:E39 D42:J43 E41 G38:G39 I38:I39 G41 I41 D44 F44 H44 J44 D30 F30:J30 F31:J32" unlockedFormula="1"/>
    <ignoredError sqref="C24:K24 C45:K45"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 sqref="A2:F2"/>
    </sheetView>
  </sheetViews>
  <sheetFormatPr baseColWidth="10" defaultRowHeight="14.25" x14ac:dyDescent="0.2"/>
  <cols>
    <col min="1" max="1" width="9.5703125" style="30" customWidth="1"/>
    <col min="2" max="2" width="30.5703125" style="30" customWidth="1"/>
    <col min="3" max="6" width="15.7109375" style="30" customWidth="1"/>
    <col min="7" max="7" width="11.42578125" style="203"/>
    <col min="8" max="16384" width="11.42578125" style="30"/>
  </cols>
  <sheetData>
    <row r="1" spans="1:7" ht="155.1" customHeight="1" x14ac:dyDescent="0.2">
      <c r="A1" s="478"/>
      <c r="B1" s="478"/>
      <c r="C1" s="478"/>
      <c r="D1" s="478"/>
      <c r="E1" s="478"/>
      <c r="F1" s="478"/>
    </row>
    <row r="2" spans="1:7" s="204" customFormat="1" ht="20.100000000000001" customHeight="1" x14ac:dyDescent="0.25">
      <c r="A2" s="524" t="str">
        <f>IF(DAPEC!A3&lt;&gt;"SELECTIONNER VOTRE ETABLISSEMENT DANS LA LISTE",DAPEC!A3,"Veuillez sélectionner votre établissement onglet DAPEC ligne 3")</f>
        <v>Veuillez sélectionner votre établissement onglet DAPEC ligne 3</v>
      </c>
      <c r="B2" s="524"/>
      <c r="C2" s="524"/>
      <c r="D2" s="524"/>
      <c r="E2" s="524"/>
      <c r="F2" s="524"/>
      <c r="G2" s="55"/>
    </row>
    <row r="3" spans="1:7" s="204" customFormat="1" ht="20.100000000000001" customHeight="1" x14ac:dyDescent="0.25">
      <c r="A3" s="524" t="str">
        <f>IF(DAPEC!B10="","Veuillez renseigner le nom de l'agent onglet DAPEC ligne 10",DAPEC!B10)</f>
        <v>Veuillez renseigner le nom de l'agent onglet DAPEC ligne 10</v>
      </c>
      <c r="B3" s="524"/>
      <c r="C3" s="524"/>
      <c r="D3" s="524"/>
      <c r="E3" s="524"/>
      <c r="F3" s="524"/>
      <c r="G3" s="55"/>
    </row>
    <row r="4" spans="1:7" s="206" customFormat="1" ht="6" customHeight="1" x14ac:dyDescent="0.15">
      <c r="A4" s="526"/>
      <c r="B4" s="526"/>
      <c r="C4" s="526"/>
      <c r="D4" s="526"/>
      <c r="E4" s="526"/>
      <c r="F4" s="526"/>
      <c r="G4" s="205"/>
    </row>
    <row r="5" spans="1:7" s="204" customFormat="1" ht="36" customHeight="1" x14ac:dyDescent="0.25">
      <c r="A5" s="480" t="str">
        <f>IF(DAPEC!A21="SELECTIONNER L'ÉTUDE PROMOTIONNELLE DANS LA LISTE","Veuillez sélectionner l'EP onglet DAPEC ligne 22",DAPEC!A21)</f>
        <v>Veuillez sélectionner l'EP onglet DAPEC ligne 22</v>
      </c>
      <c r="B5" s="480"/>
      <c r="C5" s="480"/>
      <c r="D5" s="480"/>
      <c r="E5" s="480"/>
      <c r="F5" s="480"/>
      <c r="G5" s="55"/>
    </row>
    <row r="6" spans="1:7" s="206" customFormat="1" ht="6" customHeight="1" thickBot="1" x14ac:dyDescent="0.2">
      <c r="A6" s="525"/>
      <c r="B6" s="525"/>
      <c r="C6" s="525"/>
      <c r="D6" s="525"/>
      <c r="E6" s="525"/>
      <c r="F6" s="525"/>
      <c r="G6" s="205"/>
    </row>
    <row r="7" spans="1:7" s="206" customFormat="1" ht="6" customHeight="1" thickTop="1" thickBot="1" x14ac:dyDescent="0.2">
      <c r="A7" s="521"/>
      <c r="B7" s="521"/>
      <c r="C7" s="521"/>
      <c r="D7" s="521"/>
      <c r="E7" s="521"/>
      <c r="F7" s="521"/>
      <c r="G7" s="205"/>
    </row>
    <row r="8" spans="1:7" s="207" customFormat="1" ht="30" customHeight="1" thickTop="1" thickBot="1" x14ac:dyDescent="0.25">
      <c r="A8" s="527"/>
      <c r="B8" s="527"/>
      <c r="C8" s="233" t="s">
        <v>432</v>
      </c>
      <c r="D8" s="234" t="s">
        <v>589</v>
      </c>
      <c r="E8" s="234" t="s">
        <v>616</v>
      </c>
      <c r="F8" s="235" t="s">
        <v>26</v>
      </c>
      <c r="G8" s="56"/>
    </row>
    <row r="9" spans="1:7" s="208" customFormat="1" ht="30" customHeight="1" thickTop="1" x14ac:dyDescent="0.2">
      <c r="A9" s="528" t="s">
        <v>427</v>
      </c>
      <c r="B9" s="529"/>
      <c r="C9" s="240">
        <v>0</v>
      </c>
      <c r="D9" s="241">
        <v>0</v>
      </c>
      <c r="E9" s="241">
        <v>0</v>
      </c>
      <c r="F9" s="242">
        <f>SUM(C9:E9)</f>
        <v>0</v>
      </c>
      <c r="G9" s="57"/>
    </row>
    <row r="10" spans="1:7" s="208" customFormat="1" ht="30" customHeight="1" x14ac:dyDescent="0.2">
      <c r="A10" s="522" t="s">
        <v>430</v>
      </c>
      <c r="B10" s="523"/>
      <c r="C10" s="243">
        <v>0</v>
      </c>
      <c r="D10" s="236">
        <v>0</v>
      </c>
      <c r="E10" s="236">
        <v>0</v>
      </c>
      <c r="F10" s="237">
        <f>SUM(C10:E10)</f>
        <v>0</v>
      </c>
      <c r="G10" s="57"/>
    </row>
    <row r="11" spans="1:7" s="208" customFormat="1" ht="30" customHeight="1" x14ac:dyDescent="0.2">
      <c r="A11" s="522" t="s">
        <v>431</v>
      </c>
      <c r="B11" s="523"/>
      <c r="C11" s="243">
        <v>0</v>
      </c>
      <c r="D11" s="236">
        <v>0</v>
      </c>
      <c r="E11" s="236">
        <v>0</v>
      </c>
      <c r="F11" s="237">
        <f>SUM(C11:E11)</f>
        <v>0</v>
      </c>
      <c r="G11" s="57"/>
    </row>
    <row r="12" spans="1:7" s="208" customFormat="1" ht="30" customHeight="1" x14ac:dyDescent="0.2">
      <c r="A12" s="530" t="s">
        <v>594</v>
      </c>
      <c r="B12" s="531"/>
      <c r="C12" s="308">
        <v>0</v>
      </c>
      <c r="D12" s="309">
        <v>0</v>
      </c>
      <c r="E12" s="309">
        <v>0</v>
      </c>
      <c r="F12" s="237">
        <f>SUM(C12:E12)</f>
        <v>0</v>
      </c>
      <c r="G12" s="57"/>
    </row>
    <row r="13" spans="1:7" s="208" customFormat="1" ht="30" customHeight="1" thickBot="1" x14ac:dyDescent="0.25">
      <c r="A13" s="536" t="s">
        <v>633</v>
      </c>
      <c r="B13" s="537"/>
      <c r="C13" s="244">
        <v>0</v>
      </c>
      <c r="D13" s="238">
        <v>0</v>
      </c>
      <c r="E13" s="238">
        <v>0</v>
      </c>
      <c r="F13" s="239">
        <f>SUM(C13:E13)</f>
        <v>0</v>
      </c>
      <c r="G13" s="57"/>
    </row>
    <row r="14" spans="1:7" s="208" customFormat="1" ht="30" customHeight="1" thickTop="1" thickBot="1" x14ac:dyDescent="0.25">
      <c r="A14" s="532" t="s">
        <v>180</v>
      </c>
      <c r="B14" s="533"/>
      <c r="C14" s="323">
        <f>SUM(C9:C13)</f>
        <v>0</v>
      </c>
      <c r="D14" s="323">
        <f t="shared" ref="D14:F14" si="0">SUM(D9:D13)</f>
        <v>0</v>
      </c>
      <c r="E14" s="323">
        <f t="shared" si="0"/>
        <v>0</v>
      </c>
      <c r="F14" s="310">
        <f t="shared" si="0"/>
        <v>0</v>
      </c>
      <c r="G14" s="57"/>
    </row>
    <row r="15" spans="1:7" s="284" customFormat="1" ht="11.25" thickTop="1" x14ac:dyDescent="0.2">
      <c r="A15" s="324"/>
      <c r="B15" s="324"/>
      <c r="C15" s="311"/>
      <c r="D15" s="311"/>
      <c r="E15" s="311"/>
      <c r="F15" s="311"/>
      <c r="G15" s="312"/>
    </row>
    <row r="16" spans="1:7" s="284" customFormat="1" ht="10.5" x14ac:dyDescent="0.2">
      <c r="A16" s="324"/>
      <c r="B16" s="324"/>
      <c r="C16" s="311"/>
      <c r="D16" s="311"/>
      <c r="E16" s="311"/>
      <c r="F16" s="311"/>
      <c r="G16" s="312"/>
    </row>
    <row r="17" spans="1:7" s="208" customFormat="1" ht="15" customHeight="1" x14ac:dyDescent="0.2">
      <c r="A17" s="520" t="s">
        <v>591</v>
      </c>
      <c r="B17" s="520"/>
      <c r="C17" s="520"/>
      <c r="D17" s="520"/>
      <c r="E17" s="520"/>
      <c r="F17" s="520"/>
      <c r="G17" s="57"/>
    </row>
    <row r="18" spans="1:7" s="208" customFormat="1" ht="15" customHeight="1" x14ac:dyDescent="0.2">
      <c r="A18" s="520" t="s">
        <v>256</v>
      </c>
      <c r="B18" s="520"/>
      <c r="C18" s="520"/>
      <c r="D18" s="520"/>
      <c r="E18" s="520"/>
      <c r="F18" s="520"/>
      <c r="G18" s="57"/>
    </row>
    <row r="19" spans="1:7" s="208" customFormat="1" ht="15" customHeight="1" x14ac:dyDescent="0.2">
      <c r="A19" s="520" t="s">
        <v>592</v>
      </c>
      <c r="B19" s="520"/>
      <c r="C19" s="520"/>
      <c r="D19" s="520"/>
      <c r="E19" s="520"/>
      <c r="F19" s="520"/>
      <c r="G19" s="57"/>
    </row>
    <row r="20" spans="1:7" s="208" customFormat="1" ht="15" customHeight="1" x14ac:dyDescent="0.2">
      <c r="A20" s="209"/>
      <c r="B20" s="209"/>
      <c r="C20" s="209"/>
      <c r="D20" s="209"/>
      <c r="E20" s="209"/>
      <c r="F20" s="209"/>
      <c r="G20" s="57"/>
    </row>
    <row r="21" spans="1:7" s="208" customFormat="1" ht="30" customHeight="1" thickBot="1" x14ac:dyDescent="0.25">
      <c r="A21" s="539" t="s">
        <v>263</v>
      </c>
      <c r="B21" s="539"/>
      <c r="C21" s="539"/>
      <c r="D21" s="539"/>
      <c r="E21" s="539"/>
      <c r="F21" s="539"/>
      <c r="G21" s="57"/>
    </row>
    <row r="22" spans="1:7" s="208" customFormat="1" ht="30" customHeight="1" thickTop="1" x14ac:dyDescent="0.2">
      <c r="A22" s="534" t="s">
        <v>255</v>
      </c>
      <c r="B22" s="535"/>
      <c r="C22" s="540" t="s">
        <v>604</v>
      </c>
      <c r="D22" s="541"/>
      <c r="E22" s="541"/>
      <c r="F22" s="542"/>
      <c r="G22" s="57"/>
    </row>
    <row r="23" spans="1:7" s="208" customFormat="1" ht="30" customHeight="1" x14ac:dyDescent="0.2">
      <c r="A23" s="515" t="s">
        <v>254</v>
      </c>
      <c r="B23" s="516"/>
      <c r="C23" s="517" t="s">
        <v>605</v>
      </c>
      <c r="D23" s="518"/>
      <c r="E23" s="518"/>
      <c r="F23" s="519"/>
      <c r="G23" s="57"/>
    </row>
    <row r="24" spans="1:7" s="208" customFormat="1" ht="30" customHeight="1" thickBot="1" x14ac:dyDescent="0.25">
      <c r="A24" s="543" t="s">
        <v>590</v>
      </c>
      <c r="B24" s="544"/>
      <c r="C24" s="545" t="s">
        <v>593</v>
      </c>
      <c r="D24" s="546"/>
      <c r="E24" s="546"/>
      <c r="F24" s="547"/>
      <c r="G24" s="57"/>
    </row>
    <row r="25" spans="1:7" s="206" customFormat="1" ht="6" customHeight="1" thickTop="1" x14ac:dyDescent="0.15">
      <c r="A25" s="538"/>
      <c r="B25" s="538"/>
      <c r="C25" s="538"/>
      <c r="D25" s="538"/>
      <c r="E25" s="538"/>
      <c r="F25" s="538"/>
      <c r="G25" s="205"/>
    </row>
    <row r="26" spans="1:7" s="207" customFormat="1" ht="15" x14ac:dyDescent="0.2">
      <c r="A26" s="210"/>
      <c r="B26" s="210"/>
      <c r="C26" s="210"/>
      <c r="D26" s="210"/>
      <c r="E26" s="210"/>
      <c r="F26" s="210"/>
      <c r="G26" s="56"/>
    </row>
    <row r="27" spans="1:7" s="207" customFormat="1" ht="15" customHeight="1" x14ac:dyDescent="0.2">
      <c r="A27" s="210"/>
      <c r="B27" s="210"/>
      <c r="C27" s="210"/>
      <c r="D27" s="210"/>
      <c r="E27" s="210"/>
      <c r="F27" s="210"/>
      <c r="G27" s="56"/>
    </row>
  </sheetData>
  <sheetProtection password="EFF6" sheet="1" objects="1" scenarios="1"/>
  <dataConsolidate/>
  <mergeCells count="25">
    <mergeCell ref="A12:B12"/>
    <mergeCell ref="A14:B14"/>
    <mergeCell ref="A22:B22"/>
    <mergeCell ref="A13:B13"/>
    <mergeCell ref="A25:F25"/>
    <mergeCell ref="A21:F21"/>
    <mergeCell ref="C22:F22"/>
    <mergeCell ref="A24:B24"/>
    <mergeCell ref="C24:F24"/>
    <mergeCell ref="A1:F1"/>
    <mergeCell ref="A23:B23"/>
    <mergeCell ref="C23:F23"/>
    <mergeCell ref="A17:F17"/>
    <mergeCell ref="A18:F18"/>
    <mergeCell ref="A19:F19"/>
    <mergeCell ref="A7:F7"/>
    <mergeCell ref="A10:B10"/>
    <mergeCell ref="A11:B11"/>
    <mergeCell ref="A3:F3"/>
    <mergeCell ref="A2:F2"/>
    <mergeCell ref="A5:F5"/>
    <mergeCell ref="A6:F6"/>
    <mergeCell ref="A4:F4"/>
    <mergeCell ref="A8:B8"/>
    <mergeCell ref="A9:B9"/>
  </mergeCells>
  <pageMargins left="0" right="0" top="0" bottom="0" header="0.11811023622047245"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DAPEC</vt:lpstr>
      <vt:lpstr>Politique</vt:lpstr>
      <vt:lpstr>CPF</vt:lpstr>
      <vt:lpstr>Déplacement 2020</vt:lpstr>
      <vt:lpstr>Déplacement 2021</vt:lpstr>
      <vt:lpstr>Déplacement 2022</vt:lpstr>
      <vt:lpstr>Déplacement 2023</vt:lpstr>
      <vt:lpstr>Traitement</vt:lpstr>
      <vt:lpstr>Enseignement</vt:lpstr>
      <vt:lpstr>Répartition financière</vt:lpstr>
      <vt:lpstr>Feuil1</vt:lpstr>
      <vt:lpstr>CPF!Priorité</vt:lpstr>
      <vt:lpstr>Priorité</vt:lpstr>
      <vt:lpstr>CPF!SELECTIONNER_VOTRE_ETABLISSEMENT_DANS_LA_LISTE</vt:lpstr>
      <vt:lpstr>SELECTIONNER_VOTRE_ETABLISSEMENT_DANS_LA_LISTE</vt:lpstr>
      <vt:lpstr>CPF!Zone_d_impression</vt:lpstr>
      <vt:lpstr>DAPEC!Zone_d_impression</vt:lpstr>
      <vt:lpstr>'Déplacement 2020'!Zone_d_impression</vt:lpstr>
      <vt:lpstr>'Déplacement 2021'!Zone_d_impression</vt:lpstr>
      <vt:lpstr>'Déplacement 2022'!Zone_d_impression</vt:lpstr>
      <vt:lpstr>'Déplacement 2023'!Zone_d_impression</vt:lpstr>
      <vt:lpstr>Enseignement!Zone_d_impression</vt:lpstr>
      <vt:lpstr>Politique!Zone_d_impression</vt:lpstr>
      <vt:lpstr>'Répartition financière'!Zone_d_impression</vt:lpstr>
      <vt:lpstr>Traitement!Zone_d_impression</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anfh</dc:creator>
  <cp:lastModifiedBy>AZZOPARDI Laurent</cp:lastModifiedBy>
  <cp:lastPrinted>2019-10-24T11:57:33Z</cp:lastPrinted>
  <dcterms:created xsi:type="dcterms:W3CDTF">2004-04-01T08:31:50Z</dcterms:created>
  <dcterms:modified xsi:type="dcterms:W3CDTF">2019-11-06T14:06:59Z</dcterms:modified>
</cp:coreProperties>
</file>