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4.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5.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6.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drawings/drawing7.xml" ContentType="application/vnd.openxmlformats-officedocument.drawing+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drawings/drawing8.xml" ContentType="application/vnd.openxmlformats-officedocument.drawing+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drawings/drawing9.xml" ContentType="application/vnd.openxmlformats-officedocument.drawing+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drawings/drawing10.xml" ContentType="application/vnd.openxmlformats-officedocument.drawing+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drawings/drawing11.xml" ContentType="application/vnd.openxmlformats-officedocument.drawing+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drawings/drawing12.xml" ContentType="application/vnd.openxmlformats-officedocument.drawing+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drawings/drawing13.xml" ContentType="application/vnd.openxmlformats-officedocument.drawing+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drawings/drawing14.xml" ContentType="application/vnd.openxmlformats-officedocument.drawing+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S:\Midi-Pyrenees\midi-pyrénées\07 - études promotionnelles\25 - FONDS MUTUALISES 2024\CT 02-07-24\Appel à dossiers\"/>
    </mc:Choice>
  </mc:AlternateContent>
  <xr:revisionPtr revIDLastSave="0" documentId="8_{808156F6-73D5-4980-8119-349DE2E0DCDB}" xr6:coauthVersionLast="47" xr6:coauthVersionMax="47" xr10:uidLastSave="{00000000-0000-0000-0000-000000000000}"/>
  <bookViews>
    <workbookView xWindow="-108" yWindow="-108" windowWidth="23256" windowHeight="12576" tabRatio="751" xr2:uid="{00000000-000D-0000-FFFF-FFFF00000000}"/>
  </bookViews>
  <sheets>
    <sheet name="Politique EP Ets" sheetId="55" r:id="rId1"/>
    <sheet name="EP 1" sheetId="20" r:id="rId2"/>
    <sheet name="EP 2" sheetId="128" r:id="rId3"/>
    <sheet name="EP 3" sheetId="129" r:id="rId4"/>
    <sheet name="EP 4" sheetId="130" r:id="rId5"/>
    <sheet name="EP 5" sheetId="131" r:id="rId6"/>
    <sheet name="EP 6" sheetId="132" r:id="rId7"/>
    <sheet name="EP 7" sheetId="133" r:id="rId8"/>
    <sheet name="EP 8" sheetId="134" r:id="rId9"/>
    <sheet name="EP 9" sheetId="135" r:id="rId10"/>
    <sheet name="EP 10" sheetId="136" r:id="rId11"/>
    <sheet name="EP AGENT SANS POSTE 1" sheetId="63" r:id="rId12"/>
    <sheet name="EP AGENT SANS POSTE 2" sheetId="106" r:id="rId13"/>
    <sheet name="EP AGENT SANS POSTE 3" sheetId="107" r:id="rId14"/>
    <sheet name="AIDE CALCUL DEPLACEMENT" sheetId="22" r:id="rId15"/>
    <sheet name="LISTE DES GRADES ET CATEGORIES" sheetId="28" state="hidden" r:id="rId16"/>
    <sheet name="LISTE DES DIPLOMES EP + DUREE" sheetId="29" r:id="rId17"/>
    <sheet name="Liste Ets" sheetId="57" state="hidden" r:id="rId18"/>
  </sheets>
  <externalReferences>
    <externalReference r:id="rId19"/>
    <externalReference r:id="rId20"/>
    <externalReference r:id="rId21"/>
    <externalReference r:id="rId22"/>
  </externalReferences>
  <definedNames>
    <definedName name="BASE_GRADES" localSheetId="11">'LISTE DES GRADES ET CATEGORIES'!#REF!</definedName>
    <definedName name="BASE_GRADES" localSheetId="12">'LISTE DES GRADES ET CATEGORIES'!#REF!</definedName>
    <definedName name="BASE_GRADES" localSheetId="13">'LISTE DES GRADES ET CATEGORIES'!#REF!</definedName>
    <definedName name="BASE_GRADES" localSheetId="0">'[1]LISTE DES GRADES ET CATEGORIES'!#REF!</definedName>
    <definedName name="cofi" localSheetId="0">[2]base!$N$2:$N$3</definedName>
    <definedName name="cofi">[3]base!$N$2:$N$3</definedName>
    <definedName name="cte" localSheetId="0">[2]base!$K$12:$K$13</definedName>
    <definedName name="cte">[3]base!$K$12:$K$13</definedName>
    <definedName name="diplomes" localSheetId="0">'[1]LISTE DES DIPLOMES EP + DUREE'!$B$3:$H$33</definedName>
    <definedName name="diplomes">'LISTE DES DIPLOMES EP + DUREE'!$B$3:$H$34</definedName>
    <definedName name="EP" localSheetId="0">[2]base!$K$15:$K$45</definedName>
    <definedName name="EP">[3]base!$K$15:$K$45</definedName>
    <definedName name="ETS" localSheetId="0">[2]base!$A$2:$A$150</definedName>
    <definedName name="ETS">[3]base!$A$2:$A$150</definedName>
    <definedName name="financement" localSheetId="0">[2]base!$K$2:$K$3</definedName>
    <definedName name="financement">[3]base!$K$2:$K$3</definedName>
    <definedName name="Liste_diplomes" localSheetId="17">'[4]LISTE DES DIPLOMES EP + DUREE'!$A$1:$G$32</definedName>
    <definedName name="Liste_diplomes" localSheetId="0">'[1]LISTE DES DIPLOMES EP + DUREE'!$A$1:$G$33</definedName>
    <definedName name="Liste_diplomes">'LISTE DES DIPLOMES EP + DUREE'!$A$1:$G$10</definedName>
    <definedName name="moisdiplomes">'LISTE DES DIPLOMES EP + DUREE'!$B$4:$G$10</definedName>
    <definedName name="SEXE" localSheetId="0">[2]base!$K$9:$K$10</definedName>
    <definedName name="SEXE">[3]base!$K$9:$K$10</definedName>
    <definedName name="_xlnm.Print_Area" localSheetId="14">'AIDE CALCUL DEPLACEMENT'!$A$1:$P$55</definedName>
    <definedName name="_xlnm.Print_Area" localSheetId="1">'EP 1'!$A$1:$J$27</definedName>
    <definedName name="_xlnm.Print_Area" localSheetId="10">'EP 10'!$A$1:$J$27</definedName>
    <definedName name="_xlnm.Print_Area" localSheetId="2">'EP 2'!$A$1:$J$27</definedName>
    <definedName name="_xlnm.Print_Area" localSheetId="3">'EP 3'!$A$1:$J$27</definedName>
    <definedName name="_xlnm.Print_Area" localSheetId="4">'EP 4'!$A$1:$J$27</definedName>
    <definedName name="_xlnm.Print_Area" localSheetId="5">'EP 5'!$A$1:$J$27</definedName>
    <definedName name="_xlnm.Print_Area" localSheetId="6">'EP 6'!$A$1:$J$27</definedName>
    <definedName name="_xlnm.Print_Area" localSheetId="7">'EP 7'!$A$1:$J$27</definedName>
    <definedName name="_xlnm.Print_Area" localSheetId="8">'EP 8'!$A$1:$J$27</definedName>
    <definedName name="_xlnm.Print_Area" localSheetId="9">'EP 9'!$A$1:$J$27</definedName>
    <definedName name="_xlnm.Print_Area" localSheetId="11">'EP AGENT SANS POSTE 1'!$A$1:$J$27</definedName>
    <definedName name="_xlnm.Print_Area" localSheetId="12">'EP AGENT SANS POSTE 2'!$A$1:$J$27</definedName>
    <definedName name="_xlnm.Print_Area" localSheetId="13">'EP AGENT SANS POSTE 3'!$A$1:$J$27</definedName>
    <definedName name="_xlnm.Print_Area" localSheetId="0">'Politique EP Ets'!$A$2:$G$26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1" i="106" l="1"/>
  <c r="G20" i="106"/>
  <c r="G19" i="106"/>
  <c r="G18" i="106"/>
  <c r="G17" i="106"/>
  <c r="G21" i="63"/>
  <c r="G20" i="63"/>
  <c r="G19" i="63"/>
  <c r="G17" i="63"/>
  <c r="G18" i="63"/>
  <c r="G22" i="136"/>
  <c r="E22" i="136"/>
  <c r="C22" i="136"/>
  <c r="B22" i="136"/>
  <c r="I21" i="136"/>
  <c r="G21" i="136"/>
  <c r="I20" i="136"/>
  <c r="G20" i="136"/>
  <c r="I19" i="136"/>
  <c r="G19" i="136"/>
  <c r="I18" i="136"/>
  <c r="G18" i="136"/>
  <c r="I17" i="136"/>
  <c r="G17" i="136"/>
  <c r="E11" i="136"/>
  <c r="B11" i="136"/>
  <c r="F9" i="136"/>
  <c r="E22" i="135"/>
  <c r="C22" i="135"/>
  <c r="B22" i="135"/>
  <c r="E11" i="135"/>
  <c r="B11" i="135"/>
  <c r="F9" i="135"/>
  <c r="G22" i="134"/>
  <c r="E22" i="134"/>
  <c r="C22" i="134"/>
  <c r="B22" i="134"/>
  <c r="I21" i="134"/>
  <c r="G21" i="134"/>
  <c r="I20" i="134"/>
  <c r="G20" i="134"/>
  <c r="I19" i="134"/>
  <c r="G19" i="134"/>
  <c r="I18" i="134"/>
  <c r="G18" i="134"/>
  <c r="I17" i="134"/>
  <c r="G17" i="134"/>
  <c r="E11" i="134"/>
  <c r="B11" i="134"/>
  <c r="F9" i="134"/>
  <c r="G22" i="133"/>
  <c r="E22" i="133"/>
  <c r="C22" i="133"/>
  <c r="B22" i="133"/>
  <c r="I21" i="133"/>
  <c r="G21" i="133"/>
  <c r="I20" i="133"/>
  <c r="G20" i="133"/>
  <c r="I19" i="133"/>
  <c r="G19" i="133"/>
  <c r="I18" i="133"/>
  <c r="G18" i="133"/>
  <c r="I17" i="133"/>
  <c r="G17" i="133"/>
  <c r="E11" i="133"/>
  <c r="B11" i="133"/>
  <c r="F9" i="133"/>
  <c r="G22" i="132"/>
  <c r="E22" i="132"/>
  <c r="C22" i="132"/>
  <c r="B22" i="132"/>
  <c r="I21" i="132"/>
  <c r="G21" i="132"/>
  <c r="I20" i="132"/>
  <c r="G20" i="132"/>
  <c r="I19" i="132"/>
  <c r="G19" i="132"/>
  <c r="I18" i="132"/>
  <c r="G18" i="132"/>
  <c r="I17" i="132"/>
  <c r="G17" i="132"/>
  <c r="E11" i="132"/>
  <c r="B11" i="132"/>
  <c r="F9" i="132"/>
  <c r="G22" i="131"/>
  <c r="E22" i="131"/>
  <c r="C22" i="131"/>
  <c r="B22" i="131"/>
  <c r="I21" i="131"/>
  <c r="G21" i="131"/>
  <c r="I20" i="131"/>
  <c r="G20" i="131"/>
  <c r="I19" i="131"/>
  <c r="G19" i="131"/>
  <c r="I18" i="131"/>
  <c r="G18" i="131"/>
  <c r="I17" i="131"/>
  <c r="G17" i="131"/>
  <c r="E11" i="131"/>
  <c r="B11" i="131"/>
  <c r="F9" i="131"/>
  <c r="G22" i="130"/>
  <c r="E22" i="130"/>
  <c r="C22" i="130"/>
  <c r="B22" i="130"/>
  <c r="I21" i="130"/>
  <c r="G21" i="130"/>
  <c r="I20" i="130"/>
  <c r="G20" i="130"/>
  <c r="I19" i="130"/>
  <c r="G19" i="130"/>
  <c r="I18" i="130"/>
  <c r="G18" i="130"/>
  <c r="I17" i="130"/>
  <c r="G17" i="130"/>
  <c r="E11" i="130"/>
  <c r="B11" i="130"/>
  <c r="F9" i="130"/>
  <c r="G22" i="129"/>
  <c r="E22" i="129"/>
  <c r="C22" i="129"/>
  <c r="B22" i="129"/>
  <c r="I21" i="129"/>
  <c r="G21" i="129"/>
  <c r="I20" i="129"/>
  <c r="G20" i="129"/>
  <c r="I19" i="129"/>
  <c r="G19" i="129"/>
  <c r="I18" i="129"/>
  <c r="G18" i="129"/>
  <c r="I17" i="129"/>
  <c r="G17" i="129"/>
  <c r="E11" i="129"/>
  <c r="B11" i="129"/>
  <c r="F9" i="129"/>
  <c r="E22" i="128"/>
  <c r="C22" i="128"/>
  <c r="B22" i="128"/>
  <c r="E11" i="128"/>
  <c r="B11" i="128"/>
  <c r="F9" i="128"/>
  <c r="G21" i="20"/>
  <c r="G20" i="20"/>
  <c r="G19" i="20"/>
  <c r="G18" i="20"/>
  <c r="G17" i="20"/>
  <c r="E11" i="20"/>
  <c r="B11" i="20"/>
  <c r="E4" i="29"/>
  <c r="G21" i="135" l="1"/>
  <c r="I21" i="135" s="1"/>
  <c r="G20" i="135"/>
  <c r="I20" i="135" s="1"/>
  <c r="G19" i="135"/>
  <c r="I19" i="135" s="1"/>
  <c r="G18" i="135"/>
  <c r="I18" i="135" s="1"/>
  <c r="G17" i="135"/>
  <c r="G22" i="135"/>
  <c r="I17" i="135"/>
  <c r="H22" i="136"/>
  <c r="I22" i="136" s="1"/>
  <c r="E25" i="136" s="1"/>
  <c r="H22" i="135"/>
  <c r="I22" i="135" s="1"/>
  <c r="E25" i="135" s="1"/>
  <c r="H22" i="134"/>
  <c r="I22" i="134" s="1"/>
  <c r="E25" i="134" s="1"/>
  <c r="H22" i="133"/>
  <c r="I22" i="133" s="1"/>
  <c r="E25" i="133" s="1"/>
  <c r="H22" i="132"/>
  <c r="I22" i="132" s="1"/>
  <c r="E25" i="132" s="1"/>
  <c r="H22" i="131"/>
  <c r="I22" i="131" s="1"/>
  <c r="E25" i="131" s="1"/>
  <c r="G21" i="128"/>
  <c r="I21" i="128" s="1"/>
  <c r="G20" i="128"/>
  <c r="I20" i="128" s="1"/>
  <c r="G19" i="128"/>
  <c r="I19" i="128" s="1"/>
  <c r="G18" i="128"/>
  <c r="I18" i="128" s="1"/>
  <c r="G17" i="128"/>
  <c r="G22" i="128"/>
  <c r="I17" i="128"/>
  <c r="H22" i="130"/>
  <c r="I22" i="130" s="1"/>
  <c r="E25" i="130" s="1"/>
  <c r="H22" i="129"/>
  <c r="I22" i="129" s="1"/>
  <c r="E25" i="129" s="1"/>
  <c r="H22" i="128"/>
  <c r="I22" i="128" s="1"/>
  <c r="E25" i="128" s="1"/>
  <c r="E22" i="107"/>
  <c r="C22" i="107"/>
  <c r="B22" i="107"/>
  <c r="E11" i="107"/>
  <c r="B11" i="107"/>
  <c r="F9" i="107"/>
  <c r="G22" i="106"/>
  <c r="E22" i="106"/>
  <c r="C22" i="106"/>
  <c r="B22" i="106"/>
  <c r="I21" i="106"/>
  <c r="I20" i="106"/>
  <c r="I19" i="106"/>
  <c r="I18" i="106"/>
  <c r="I17" i="106"/>
  <c r="E11" i="106"/>
  <c r="B11" i="106"/>
  <c r="F9" i="106"/>
  <c r="F34" i="29"/>
  <c r="E34" i="29"/>
  <c r="F33" i="29"/>
  <c r="E33" i="29"/>
  <c r="F32" i="29"/>
  <c r="E32" i="29"/>
  <c r="E31" i="29"/>
  <c r="F31" i="29"/>
  <c r="F30" i="29"/>
  <c r="E30" i="29"/>
  <c r="F29" i="29"/>
  <c r="E29" i="29"/>
  <c r="F26" i="29"/>
  <c r="F27" i="29"/>
  <c r="F28" i="29"/>
  <c r="E26" i="29"/>
  <c r="E27" i="29"/>
  <c r="E28" i="29"/>
  <c r="F25" i="29"/>
  <c r="E25" i="29"/>
  <c r="F24" i="29"/>
  <c r="E24" i="29"/>
  <c r="F23" i="29"/>
  <c r="E23" i="29"/>
  <c r="F22" i="29"/>
  <c r="E22" i="29"/>
  <c r="F21" i="29"/>
  <c r="E21" i="29"/>
  <c r="F20" i="29"/>
  <c r="E20" i="29"/>
  <c r="F19" i="29"/>
  <c r="E19" i="29"/>
  <c r="F18" i="29"/>
  <c r="E18" i="29"/>
  <c r="E17" i="29"/>
  <c r="F16" i="29"/>
  <c r="F17" i="29"/>
  <c r="E16" i="29"/>
  <c r="F15" i="29"/>
  <c r="E15" i="29"/>
  <c r="F14" i="29"/>
  <c r="E13" i="29"/>
  <c r="E14" i="29"/>
  <c r="F12" i="29"/>
  <c r="E12" i="29"/>
  <c r="E11" i="29"/>
  <c r="E10" i="29"/>
  <c r="E6" i="29"/>
  <c r="E3" i="29"/>
  <c r="E5" i="29"/>
  <c r="E9" i="29"/>
  <c r="E8" i="29"/>
  <c r="E7" i="29"/>
  <c r="E22" i="63"/>
  <c r="C22" i="63"/>
  <c r="B22" i="63"/>
  <c r="E11" i="63"/>
  <c r="B11" i="63"/>
  <c r="F9" i="63"/>
  <c r="F19" i="55"/>
  <c r="F18" i="55"/>
  <c r="E22" i="20"/>
  <c r="C22" i="20"/>
  <c r="B22" i="20"/>
  <c r="I5" i="22"/>
  <c r="M25" i="29"/>
  <c r="M26" i="29"/>
  <c r="M27" i="29"/>
  <c r="M28" i="29"/>
  <c r="M29" i="29"/>
  <c r="M30" i="29"/>
  <c r="M31" i="29"/>
  <c r="M32" i="29"/>
  <c r="M33" i="29"/>
  <c r="M34" i="29"/>
  <c r="M14" i="29"/>
  <c r="M15" i="29"/>
  <c r="M16" i="29"/>
  <c r="M17" i="29"/>
  <c r="M18" i="29"/>
  <c r="M19" i="29"/>
  <c r="M20" i="29"/>
  <c r="M21" i="29"/>
  <c r="M22" i="29"/>
  <c r="M23" i="29"/>
  <c r="M24" i="29"/>
  <c r="M13" i="29"/>
  <c r="M12" i="29"/>
  <c r="G38" i="22"/>
  <c r="G37" i="22"/>
  <c r="G36" i="22"/>
  <c r="G35" i="22"/>
  <c r="F9" i="20"/>
  <c r="I21" i="20"/>
  <c r="I18" i="20"/>
  <c r="I20" i="20"/>
  <c r="I19" i="20"/>
  <c r="G22" i="20"/>
  <c r="I17" i="20"/>
  <c r="H22" i="20"/>
  <c r="M2" i="29"/>
  <c r="D49" i="22"/>
  <c r="D48" i="22"/>
  <c r="D47" i="22"/>
  <c r="J38" i="22"/>
  <c r="D38" i="22"/>
  <c r="K38" i="22"/>
  <c r="J37" i="22"/>
  <c r="D37" i="22"/>
  <c r="K37" i="22"/>
  <c r="J36" i="22"/>
  <c r="D36" i="22"/>
  <c r="J35" i="22"/>
  <c r="D35" i="22"/>
  <c r="P30" i="22"/>
  <c r="P31" i="22"/>
  <c r="P32" i="22"/>
  <c r="P33" i="22"/>
  <c r="P34" i="22"/>
  <c r="P35" i="22"/>
  <c r="P36" i="22"/>
  <c r="P37" i="22"/>
  <c r="P38" i="22"/>
  <c r="P39" i="22"/>
  <c r="P40" i="22"/>
  <c r="P41" i="22"/>
  <c r="P42" i="22"/>
  <c r="D30" i="22"/>
  <c r="G19" i="22"/>
  <c r="G18" i="22"/>
  <c r="G17" i="22"/>
  <c r="G16" i="22"/>
  <c r="J12" i="22"/>
  <c r="G12" i="22"/>
  <c r="D12" i="22"/>
  <c r="J11" i="22"/>
  <c r="G11" i="22"/>
  <c r="D11" i="22"/>
  <c r="P10" i="22"/>
  <c r="P11" i="22"/>
  <c r="P12" i="22"/>
  <c r="P13" i="22"/>
  <c r="P14" i="22"/>
  <c r="P15" i="22"/>
  <c r="P16" i="22"/>
  <c r="P17" i="22"/>
  <c r="P18" i="22"/>
  <c r="P19" i="22"/>
  <c r="P20" i="22"/>
  <c r="P21" i="22"/>
  <c r="P22" i="22"/>
  <c r="J10" i="22"/>
  <c r="G10" i="22"/>
  <c r="D10" i="22"/>
  <c r="K12" i="22"/>
  <c r="K10" i="22"/>
  <c r="K11" i="22"/>
  <c r="K35" i="22"/>
  <c r="D50" i="22"/>
  <c r="L49" i="22"/>
  <c r="K36" i="22"/>
  <c r="I22" i="20"/>
  <c r="E25" i="20"/>
  <c r="K13" i="22"/>
  <c r="L24" i="22"/>
  <c r="K39" i="22"/>
  <c r="L40" i="22"/>
  <c r="L53" i="22"/>
  <c r="G21" i="107" l="1"/>
  <c r="I21" i="107" s="1"/>
  <c r="G20" i="107"/>
  <c r="I20" i="107" s="1"/>
  <c r="G19" i="107"/>
  <c r="I19" i="107" s="1"/>
  <c r="G18" i="107"/>
  <c r="I18" i="107" s="1"/>
  <c r="G17" i="107"/>
  <c r="I21" i="63"/>
  <c r="I20" i="63"/>
  <c r="I19" i="63"/>
  <c r="I18" i="63"/>
  <c r="H22" i="107"/>
  <c r="H22" i="106"/>
  <c r="I22" i="106" s="1"/>
  <c r="I25" i="106" s="1"/>
  <c r="G22" i="107" l="1"/>
  <c r="I17" i="107"/>
  <c r="I22" i="107" s="1"/>
  <c r="I25" i="107" s="1"/>
  <c r="G22" i="63"/>
  <c r="I17" i="63"/>
  <c r="H22" i="63"/>
  <c r="I22" i="63"/>
  <c r="I25" i="63" s="1"/>
</calcChain>
</file>

<file path=xl/sharedStrings.xml><?xml version="1.0" encoding="utf-8"?>
<sst xmlns="http://schemas.openxmlformats.org/spreadsheetml/2006/main" count="957" uniqueCount="336">
  <si>
    <t>Date début :</t>
  </si>
  <si>
    <t>Date Fin :</t>
  </si>
  <si>
    <t>Organisme de formation :</t>
  </si>
  <si>
    <t>ANNEE</t>
  </si>
  <si>
    <t>ENSEIGNEMENT</t>
  </si>
  <si>
    <t>DEPLACEMENT</t>
  </si>
  <si>
    <t>TOTAL</t>
  </si>
  <si>
    <t>Inscription</t>
  </si>
  <si>
    <t>Pédagogie</t>
  </si>
  <si>
    <t xml:space="preserve">Total </t>
  </si>
  <si>
    <t>Lieu :</t>
  </si>
  <si>
    <t>RESERVE ANFH</t>
  </si>
  <si>
    <t>Coût Réel de la scolarité</t>
  </si>
  <si>
    <t>Intitulé de la formation / Diplôme visé :</t>
  </si>
  <si>
    <t>Priorité du dossier : N°</t>
  </si>
  <si>
    <t>Descriptif de la demande</t>
  </si>
  <si>
    <t>Cachet établissement / signature ordonnateur</t>
  </si>
  <si>
    <t>CAFERUIS</t>
  </si>
  <si>
    <t>Date début</t>
  </si>
  <si>
    <t>Date Fin</t>
  </si>
  <si>
    <t>Intitulé de la formation :</t>
  </si>
  <si>
    <t>Récapitulatif cumul km parcourus</t>
  </si>
  <si>
    <t>Jusqu'à 2 000 Km</t>
  </si>
  <si>
    <t>Nbre de km</t>
  </si>
  <si>
    <t>Montant</t>
  </si>
  <si>
    <t>de 2 001 Km à 10 000 Km</t>
  </si>
  <si>
    <t>Nbre de Km</t>
  </si>
  <si>
    <t xml:space="preserve">Montant </t>
  </si>
  <si>
    <t>Au - delà de 10 000 Km</t>
  </si>
  <si>
    <t>Mois</t>
  </si>
  <si>
    <t>km</t>
  </si>
  <si>
    <t>cumul</t>
  </si>
  <si>
    <t>5 CV et moins</t>
  </si>
  <si>
    <t>Janvier</t>
  </si>
  <si>
    <t>6 et 7 CV</t>
  </si>
  <si>
    <t>Février</t>
  </si>
  <si>
    <t>8 CV et plus</t>
  </si>
  <si>
    <t>Mars</t>
  </si>
  <si>
    <t>Total transport</t>
  </si>
  <si>
    <t>Avril</t>
  </si>
  <si>
    <t>Mai</t>
  </si>
  <si>
    <t>Prix unitaire</t>
  </si>
  <si>
    <t>Nbre</t>
  </si>
  <si>
    <t>Total</t>
  </si>
  <si>
    <t>Juin</t>
  </si>
  <si>
    <t>Autoroute</t>
  </si>
  <si>
    <t>Juillet</t>
  </si>
  <si>
    <t>Parking</t>
  </si>
  <si>
    <t>Août</t>
  </si>
  <si>
    <t>Septembre</t>
  </si>
  <si>
    <t>Octobre</t>
  </si>
  <si>
    <t>Novembre</t>
  </si>
  <si>
    <t>Décembre</t>
  </si>
  <si>
    <t>Métro, bus</t>
  </si>
  <si>
    <t>Total déplacement</t>
  </si>
  <si>
    <t>Récapitulatif nombre nuitées par agent</t>
  </si>
  <si>
    <t>LOYER</t>
  </si>
  <si>
    <t>Nbre de mois</t>
  </si>
  <si>
    <t>Coût loyer</t>
  </si>
  <si>
    <t>Nbre nuits</t>
  </si>
  <si>
    <t xml:space="preserve">Nbre </t>
  </si>
  <si>
    <t>Frais réels</t>
  </si>
  <si>
    <t>Total Hôtel</t>
  </si>
  <si>
    <t>Total nuitées</t>
  </si>
  <si>
    <t>Total découcher</t>
  </si>
  <si>
    <t>Tarif</t>
  </si>
  <si>
    <t>Repas plein tarif</t>
  </si>
  <si>
    <t>Repas self</t>
  </si>
  <si>
    <t>Repas frais réels</t>
  </si>
  <si>
    <t>Total repas</t>
  </si>
  <si>
    <t>Détail frais de transport</t>
  </si>
  <si>
    <t>Détail frais de découchers</t>
  </si>
  <si>
    <t>Détail frais de repas</t>
  </si>
  <si>
    <t>Nom-Prénom-Grade</t>
  </si>
  <si>
    <t>Utilisation véhicule</t>
  </si>
  <si>
    <t>HOTEL</t>
  </si>
  <si>
    <t>Frais transports annexes</t>
  </si>
  <si>
    <t>SNCF 2ème classe ALLER/RETOUR</t>
  </si>
  <si>
    <t>Ville + 200 000 hbt</t>
  </si>
  <si>
    <t>Total  annuel des frais de déplacement</t>
  </si>
  <si>
    <r>
      <t>SALAIRES DE L'AGENT</t>
    </r>
    <r>
      <rPr>
        <b/>
        <sz val="28"/>
        <rFont val="Arial"/>
        <family val="2"/>
      </rPr>
      <t/>
    </r>
  </si>
  <si>
    <t>DE conseiller en économie sociale</t>
  </si>
  <si>
    <t>DE Formation de l'infirmier en pratique avancée (IPA)</t>
  </si>
  <si>
    <t>Master péri natalité</t>
  </si>
  <si>
    <t xml:space="preserve">42 semaines (1360h) </t>
  </si>
  <si>
    <t>DE Préparateur en pharmacie hospitalière</t>
  </si>
  <si>
    <t>DEJEPS</t>
  </si>
  <si>
    <t>DEAES accompagnant éducatif et social</t>
  </si>
  <si>
    <t>DE cadre de santé</t>
  </si>
  <si>
    <t xml:space="preserve">41 semaines (1435h) </t>
  </si>
  <si>
    <t>DE auxiliaire de puériculture</t>
  </si>
  <si>
    <t>DE puéricultrice</t>
  </si>
  <si>
    <t xml:space="preserve">45.2 semaines (1582h) </t>
  </si>
  <si>
    <t>BPJEPS</t>
  </si>
  <si>
    <t>DE assistant de service social</t>
  </si>
  <si>
    <t>DE moniteur éducateur</t>
  </si>
  <si>
    <t>DE infirmier anesthésiste</t>
  </si>
  <si>
    <t>DE infirmier de bloc opératoire</t>
  </si>
  <si>
    <t xml:space="preserve">72 semaines (2522h) </t>
  </si>
  <si>
    <t>DE psychomotricien</t>
  </si>
  <si>
    <t>Capacité orthophoniste</t>
  </si>
  <si>
    <t>DE éducateur spécialisé</t>
  </si>
  <si>
    <t>DE éducateur technique spécialisé</t>
  </si>
  <si>
    <t>Durée 4 années (2 cyles de 2 ans)  soit 190 semaines  : 6670 h dont 1980 h Cours Magistraux et Travaux Dirigés, 1470 h stages, (3220 h Temps personnel non pris en charge) FD prise en charge durant les heures de CM et TD et stages</t>
  </si>
  <si>
    <t>DE masseur-kinésithérapeute</t>
  </si>
  <si>
    <t>DE technicien en analyse biomédicales</t>
  </si>
  <si>
    <t>DE éducateur jeunes enfants</t>
  </si>
  <si>
    <t xml:space="preserve">106 semaines (3714h) </t>
  </si>
  <si>
    <t>DE ergothérapeute</t>
  </si>
  <si>
    <t>CERTIFICAT ORTHOPTISTE</t>
  </si>
  <si>
    <t xml:space="preserve">120 semaines (4200h) </t>
  </si>
  <si>
    <t>DE manipulateur électroradiologie</t>
  </si>
  <si>
    <t>DE pédicure podologue</t>
  </si>
  <si>
    <t>DE IDE</t>
  </si>
  <si>
    <t xml:space="preserve">156 semaines (5460h) </t>
  </si>
  <si>
    <t>DE sage-femme</t>
  </si>
  <si>
    <r>
      <t xml:space="preserve">DUREE DE PRISE EN CHARGE </t>
    </r>
    <r>
      <rPr>
        <b/>
        <sz val="10"/>
        <color indexed="13"/>
        <rFont val="Arial"/>
        <family val="2"/>
      </rPr>
      <t xml:space="preserve">(EN MOIS POUR SALAIRES) </t>
    </r>
    <r>
      <rPr>
        <b/>
        <sz val="10"/>
        <rFont val="Arial"/>
        <family val="2"/>
      </rPr>
      <t>ARRONDI SUP</t>
    </r>
  </si>
  <si>
    <r>
      <t xml:space="preserve">DUREE DE PRISE EN CHARGE </t>
    </r>
    <r>
      <rPr>
        <b/>
        <sz val="10"/>
        <color indexed="13"/>
        <rFont val="Arial"/>
        <family val="2"/>
      </rPr>
      <t>(EN JOURS POUR FD)</t>
    </r>
  </si>
  <si>
    <t>Durée en mois</t>
  </si>
  <si>
    <t>durée réglementaire de la formation en heures</t>
  </si>
  <si>
    <t>Durée réglementaire de la formation en semaines</t>
  </si>
  <si>
    <t>Diplôme</t>
  </si>
  <si>
    <t>Code diplôme</t>
  </si>
  <si>
    <t>nombre mois 1ere année</t>
  </si>
  <si>
    <t>nombre mois 2ème année</t>
  </si>
  <si>
    <t>nombre mois 4ème année</t>
  </si>
  <si>
    <t>nombre mois 3ème année</t>
  </si>
  <si>
    <t>nombre mois 5ème année</t>
  </si>
  <si>
    <t>Colonne1</t>
  </si>
  <si>
    <t>N°INSEE agent :</t>
  </si>
  <si>
    <t xml:space="preserve"> EP AGENT SANS POSTE A L'ISSUE DE LEUR CURSUS</t>
  </si>
  <si>
    <t>Le Directeur de l'établissement :</t>
  </si>
  <si>
    <t>Forfaits mensuel par grade ou catégorie</t>
  </si>
  <si>
    <t>Grade</t>
  </si>
  <si>
    <t>forfait</t>
  </si>
  <si>
    <t>Choisir dans la liste</t>
  </si>
  <si>
    <t>ADJ ADM</t>
  </si>
  <si>
    <t>AEQ</t>
  </si>
  <si>
    <t>ASHQ</t>
  </si>
  <si>
    <t>AS</t>
  </si>
  <si>
    <t>AMP</t>
  </si>
  <si>
    <t>AP</t>
  </si>
  <si>
    <t>OP</t>
  </si>
  <si>
    <t>ASSIST SERV SOCIAL</t>
  </si>
  <si>
    <t>EDUC SPE</t>
  </si>
  <si>
    <t>PREP PHAR HOSP</t>
  </si>
  <si>
    <t>IDE</t>
  </si>
  <si>
    <t>IBODE</t>
  </si>
  <si>
    <t>Cat. A</t>
  </si>
  <si>
    <t>Cat. B</t>
  </si>
  <si>
    <t>Cat. C</t>
  </si>
  <si>
    <t xml:space="preserve">Date résultat école : </t>
  </si>
  <si>
    <t>Diplôme d'assistant de régulation médicale (ARM)</t>
  </si>
  <si>
    <t>Brevet d'Etat d'animateur technicien de la jeunesse et de l'éducation populaire</t>
  </si>
  <si>
    <t>46 semaines (1470h)</t>
  </si>
  <si>
    <t>Forfait de référence :</t>
  </si>
  <si>
    <t>Durée scolarité en mois :</t>
  </si>
  <si>
    <t>Grade  :</t>
  </si>
  <si>
    <t>Etablissement demandeur :</t>
  </si>
  <si>
    <t>Personne en charge du dossier :</t>
  </si>
  <si>
    <t>Nombre de demandes de financement présentées :</t>
  </si>
  <si>
    <t>Montant financé sur le Plan</t>
  </si>
  <si>
    <t xml:space="preserve">Montant demandé à la mutualisation </t>
  </si>
  <si>
    <t>Autres villes</t>
  </si>
  <si>
    <t>Politique promotionnelle de l'établissement</t>
  </si>
  <si>
    <t>La politique de mutualisation régionale Occitanie vise à augmenter les départs d'agent en promotion afin de répondre au besoin en personnel formé.</t>
  </si>
  <si>
    <t xml:space="preserve"> DOSSIER  EP </t>
  </si>
  <si>
    <t>Durée scolarité en jours :</t>
  </si>
  <si>
    <t>Nbre jours en formation</t>
  </si>
  <si>
    <r>
      <t>du 1</t>
    </r>
    <r>
      <rPr>
        <vertAlign val="superscript"/>
        <sz val="11"/>
        <rFont val="Arial"/>
        <family val="2"/>
      </rPr>
      <t>er</t>
    </r>
    <r>
      <rPr>
        <sz val="11"/>
        <rFont val="Arial"/>
        <family val="2"/>
      </rPr>
      <t xml:space="preserve"> au 10</t>
    </r>
    <r>
      <rPr>
        <vertAlign val="superscript"/>
        <sz val="11"/>
        <rFont val="Arial"/>
        <family val="2"/>
      </rPr>
      <t>ème</t>
    </r>
    <r>
      <rPr>
        <sz val="11"/>
        <rFont val="Arial"/>
        <family val="2"/>
      </rPr>
      <t xml:space="preserve"> jour</t>
    </r>
  </si>
  <si>
    <r>
      <t>du 11</t>
    </r>
    <r>
      <rPr>
        <vertAlign val="superscript"/>
        <sz val="11"/>
        <rFont val="Arial"/>
        <family val="2"/>
      </rPr>
      <t>ème</t>
    </r>
    <r>
      <rPr>
        <sz val="11"/>
        <rFont val="Arial"/>
        <family val="2"/>
      </rPr>
      <t xml:space="preserve"> au 30</t>
    </r>
    <r>
      <rPr>
        <vertAlign val="superscript"/>
        <sz val="11"/>
        <rFont val="Arial"/>
        <family val="2"/>
      </rPr>
      <t>ème</t>
    </r>
    <r>
      <rPr>
        <sz val="11"/>
        <rFont val="Arial"/>
        <family val="2"/>
      </rPr>
      <t xml:space="preserve"> jour</t>
    </r>
  </si>
  <si>
    <r>
      <t>du 31</t>
    </r>
    <r>
      <rPr>
        <vertAlign val="superscript"/>
        <sz val="11"/>
        <rFont val="Arial"/>
        <family val="2"/>
      </rPr>
      <t>ème</t>
    </r>
    <r>
      <rPr>
        <sz val="11"/>
        <rFont val="Arial"/>
        <family val="2"/>
      </rPr>
      <t xml:space="preserve"> au 60</t>
    </r>
    <r>
      <rPr>
        <vertAlign val="superscript"/>
        <sz val="11"/>
        <rFont val="Arial"/>
        <family val="2"/>
      </rPr>
      <t xml:space="preserve">ème </t>
    </r>
    <r>
      <rPr>
        <sz val="11"/>
        <rFont val="Arial"/>
        <family val="2"/>
      </rPr>
      <t>jour</t>
    </r>
  </si>
  <si>
    <r>
      <t>à partir du 61</t>
    </r>
    <r>
      <rPr>
        <vertAlign val="superscript"/>
        <sz val="11"/>
        <rFont val="Arial"/>
        <family val="2"/>
      </rPr>
      <t>ème</t>
    </r>
    <r>
      <rPr>
        <sz val="11"/>
        <rFont val="Arial"/>
        <family val="2"/>
      </rPr>
      <t xml:space="preserve"> jour</t>
    </r>
  </si>
  <si>
    <t>Catégorie          (puissance fiscale)</t>
  </si>
  <si>
    <t>Fiche d'aide au calcul des déplacements (Transport/hébergement/repas)</t>
  </si>
  <si>
    <t>MID001 CH AX-LES-THERMES</t>
  </si>
  <si>
    <t>MID003 CHI DES VALLEES DE L'ARIEGE</t>
  </si>
  <si>
    <t>MID007 EHPAD MIREPOIX</t>
  </si>
  <si>
    <t>MID010 CH ARIEGE COUSERANS ST GIRONS</t>
  </si>
  <si>
    <t>MID011 EHPAD ST-LIZIER</t>
  </si>
  <si>
    <t>MID012 EHPAD SAVERDUN</t>
  </si>
  <si>
    <t>MID013 CH TARASCON S/ARIEGE</t>
  </si>
  <si>
    <t>MID014 EHPAD AUBIN</t>
  </si>
  <si>
    <t>MID015 EHPAD CAPDENAC</t>
  </si>
  <si>
    <t>MID017 CH DECAZEVILLE</t>
  </si>
  <si>
    <t>MID018 EHPAD ENTRAYGUES-SUR-TRUYERE</t>
  </si>
  <si>
    <t>MID019 CHI ESPALION</t>
  </si>
  <si>
    <t>MID022 EHPAD MUR-DE-BARREZ</t>
  </si>
  <si>
    <t>MID023 EHPAD RIEUPEYROUX</t>
  </si>
  <si>
    <t>MID024 CH RODEZ</t>
  </si>
  <si>
    <t>MID026 CH ST-GENIEZ D'OLT</t>
  </si>
  <si>
    <t>MID027 EHPAD ST-ROME-DE-TARN</t>
  </si>
  <si>
    <t>MID028 CHI SALLES LA SOURCE</t>
  </si>
  <si>
    <t>MID030 CH VILLEFRANCHE DE ROUERGUE</t>
  </si>
  <si>
    <t>MID031 EHPAD AUTERIVE</t>
  </si>
  <si>
    <t>MID032 EHPAD CECILE BOUSQUET BESSIERES</t>
  </si>
  <si>
    <t>MID033 EHPAD BOULOGNE S/GESSE</t>
  </si>
  <si>
    <t>MID034 EHPAD CARBONNE</t>
  </si>
  <si>
    <t>MID035 EHPAD GRENADE SUR GARONNE</t>
  </si>
  <si>
    <t>MID036 EHPAD L'ISLE EN DODON</t>
  </si>
  <si>
    <t>MID037 CH BAGNERES DE LUCHON</t>
  </si>
  <si>
    <t>MID038 EHPAD FRONTON</t>
  </si>
  <si>
    <t>MID040 CH MURET</t>
  </si>
  <si>
    <t>MID041 CH REVEL</t>
  </si>
  <si>
    <t>MID042 CH ST-GAUDENS</t>
  </si>
  <si>
    <t>MID043 EHPAD ST-ORENS DE GAMEVILLE</t>
  </si>
  <si>
    <t>MID044 CHU TOULOUSE</t>
  </si>
  <si>
    <t>MID045 CH MARCHANT TOULOUSE</t>
  </si>
  <si>
    <t>MID046 CDEF TOULOUSE</t>
  </si>
  <si>
    <t>MID047 EHPAD VILLEMUR S/TARN</t>
  </si>
  <si>
    <t>MID048 CH AUCH</t>
  </si>
  <si>
    <t>MID049 CHS GERS AUCH</t>
  </si>
  <si>
    <t>MID050 CH CONDOM</t>
  </si>
  <si>
    <t>MID051 EHPAD EAUZE</t>
  </si>
  <si>
    <t>MID052 EPS LOMAGNE</t>
  </si>
  <si>
    <t>MID053 CH GIMONT</t>
  </si>
  <si>
    <t>MID054 EHPAD L'ISLE-JOURDAIN</t>
  </si>
  <si>
    <t>MID056 CH LOMBEZ SAMATAN</t>
  </si>
  <si>
    <t>MID057 CH MAUVEZIN</t>
  </si>
  <si>
    <t>MID058 CH MIRANDE</t>
  </si>
  <si>
    <t>MID059 CH NOGARO</t>
  </si>
  <si>
    <t>MID060 CTRE CANT. LAVAL. SAINT-CLAR</t>
  </si>
  <si>
    <t>MID062 CH VIC FEZENSAC</t>
  </si>
  <si>
    <t>MID063 CH CAHORS</t>
  </si>
  <si>
    <t>MID064 CH FIGEAC</t>
  </si>
  <si>
    <t>MID065 CH GOURDON</t>
  </si>
  <si>
    <t>MID066 EHPAD MARTEL</t>
  </si>
  <si>
    <t>MID067 EHPAD MONTCUQ</t>
  </si>
  <si>
    <t>MID068 EHPAD PRAYSSAC</t>
  </si>
  <si>
    <t>MID069 CH ST-CERE</t>
  </si>
  <si>
    <t>MID070 EHPAD SALVIAC</t>
  </si>
  <si>
    <t>MID071 EHPAD ARGELES-GAZOST</t>
  </si>
  <si>
    <t>MID072 CH ASTUGUE</t>
  </si>
  <si>
    <t>MID073 CH BAGNERES DE BIGORRE</t>
  </si>
  <si>
    <t>MID076 CH LANNEMEZAN</t>
  </si>
  <si>
    <t>MID079 EHPAD RABASTENS DE BIGORRE</t>
  </si>
  <si>
    <t>MID082 CH ALBI</t>
  </si>
  <si>
    <t>MID083 CHI CASTRES-MAZAMET</t>
  </si>
  <si>
    <t>MID086 CH GAILLAC</t>
  </si>
  <si>
    <t>MID087 CH GRAULHET</t>
  </si>
  <si>
    <t>MID088 CH LAVAUR</t>
  </si>
  <si>
    <t>MID091 EHPAD RABASTENS</t>
  </si>
  <si>
    <t>MID092 EHPAD ST-PIERRE DE TRIVISY</t>
  </si>
  <si>
    <t>MID093 ITEP  VIANE</t>
  </si>
  <si>
    <t>MID094 EHPAD BEAUMONT DE LOMAGNE</t>
  </si>
  <si>
    <t>MID096 CH CAUSSADE</t>
  </si>
  <si>
    <t>MID098 EHPAD GRISOLLES</t>
  </si>
  <si>
    <t>MID099 EHPAD LAGUEPIE</t>
  </si>
  <si>
    <t>MID101 EHPAD LA MEDIEVALE ARGENTEE</t>
  </si>
  <si>
    <t>MID102 CHI CASTELSARR.-MOISSAC</t>
  </si>
  <si>
    <t>MID103 CH MONTAUBAN</t>
  </si>
  <si>
    <t>MID104 EHPAD MONTECH</t>
  </si>
  <si>
    <t>MID105 CH NEGREPELISSE</t>
  </si>
  <si>
    <t>MID106 EHPAD ST-ANTONIN-NOBLE-VAL</t>
  </si>
  <si>
    <t>MID107 CH VALENCE D'AGEN</t>
  </si>
  <si>
    <t>MID108 EHPAD VERDUN S/GARONNE</t>
  </si>
  <si>
    <t>MID109 CDEF CAHORS</t>
  </si>
  <si>
    <t>MID110 EHPAD LE PASTOUREL BESSIERES</t>
  </si>
  <si>
    <t>MID113 EPAS 65 CASTELNAU RIVIERE BASSE</t>
  </si>
  <si>
    <t>MID116 ESAT/FOYER RIEUX-VOLVESTRE</t>
  </si>
  <si>
    <t>MID118 CDEF MONTAUBAN</t>
  </si>
  <si>
    <t>MID119 IME CAMPAN</t>
  </si>
  <si>
    <t>MID121 CH GRAMAT</t>
  </si>
  <si>
    <t>MID122 FDE ALBI</t>
  </si>
  <si>
    <t>MID125 EHPAD CAZERES</t>
  </si>
  <si>
    <t>MID127 EPMS L'HERM</t>
  </si>
  <si>
    <t>MID128 CDDS RODEZ</t>
  </si>
  <si>
    <t>MID129 EHPAD PUY-L'EVEQUE</t>
  </si>
  <si>
    <t>MID130 EHPAD ST CLAR</t>
  </si>
  <si>
    <t>MID131 FOYER MONFERRAN SAVES</t>
  </si>
  <si>
    <t>MID132 MDEF AUCH</t>
  </si>
  <si>
    <t>MID133 CCAS TOULOUSE</t>
  </si>
  <si>
    <t>MID134 CTMR TOULOUSE</t>
  </si>
  <si>
    <t>MID135 GIP-MIPIH TOULOUSE</t>
  </si>
  <si>
    <t>MID137 MDEF ONET-LE-CHATEAU</t>
  </si>
  <si>
    <t>MID138 MDEF TARBES</t>
  </si>
  <si>
    <t>MID139 EHPAD RIEUMES</t>
  </si>
  <si>
    <t>MID141 EHPAD RAMONVILLE</t>
  </si>
  <si>
    <t>MID142 CH SAINT-PONS-DE-THOMIERES</t>
  </si>
  <si>
    <t>MID143 EHPAD BARBAZAN</t>
  </si>
  <si>
    <t xml:space="preserve">Fait à </t>
  </si>
  <si>
    <t xml:space="preserve">le </t>
  </si>
  <si>
    <r>
      <t>Description de la politique promotionnelle de l'établissement</t>
    </r>
    <r>
      <rPr>
        <b/>
        <sz val="20"/>
        <color indexed="18"/>
        <rFont val="Arial"/>
        <family val="2"/>
      </rPr>
      <t xml:space="preserve"> :</t>
    </r>
  </si>
  <si>
    <t>Financement sur vos crédits</t>
  </si>
  <si>
    <t>Financement demandé à l'ANFH</t>
  </si>
  <si>
    <t>Formation complète</t>
  </si>
  <si>
    <t>Dernier report avant perte bénéfice concours</t>
  </si>
  <si>
    <r>
      <t>Précisions Particulières</t>
    </r>
    <r>
      <rPr>
        <b/>
        <sz val="11"/>
        <color indexed="60"/>
        <rFont val="Arial"/>
        <family val="2"/>
      </rPr>
      <t xml:space="preserve"> :  </t>
    </r>
  </si>
  <si>
    <t>Si formation inférieure à 52 jours, préciser nombre d'heures :</t>
  </si>
  <si>
    <t>Coût réel de la scolarité</t>
  </si>
  <si>
    <r>
      <t xml:space="preserve">Précisions Particulières </t>
    </r>
    <r>
      <rPr>
        <b/>
        <sz val="11"/>
        <color indexed="60"/>
        <rFont val="Arial"/>
        <family val="2"/>
      </rPr>
      <t xml:space="preserve">:  </t>
    </r>
  </si>
  <si>
    <t xml:space="preserve">ASH ayant bénéficié de la formation 70h </t>
  </si>
  <si>
    <t>ASH ayant bénéficié de la formation 70h</t>
  </si>
  <si>
    <t xml:space="preserve">L'attribution des fonds mutualisés dédiés aux études promotionnelles est soumise aux efforts de financement prévus sur votre plan de formation. Afin d'évaluer cet effort, nous vous demandons de nous communiquer la politique promotionnelle mise en œuvre et d'indiquer le volume financier consacré aux EP : </t>
  </si>
  <si>
    <t>2bis</t>
  </si>
  <si>
    <t>N</t>
  </si>
  <si>
    <t>N+1</t>
  </si>
  <si>
    <t>N+2</t>
  </si>
  <si>
    <t>N+3</t>
  </si>
  <si>
    <t>N+4</t>
  </si>
  <si>
    <t>120 semaines (4200h) 2100h théorie + 2100h de stage</t>
  </si>
  <si>
    <t>39 semaines (1365h) décret 10 juin 2021</t>
  </si>
  <si>
    <t>44 semaines (1540h) décret 10 juin 2021 22semaine théorie+ 22 semaines stage</t>
  </si>
  <si>
    <t>24 mois (2800h) 1155h théorie + 1645h de stage 09/2022</t>
  </si>
  <si>
    <t>24 mois (2940h) 2030h théorie +910h de stage</t>
  </si>
  <si>
    <t>1549h 4 semestres universitaires</t>
  </si>
  <si>
    <t>39 semaines (1365h) 560h de théorie +805h de stage</t>
  </si>
  <si>
    <t>23.4 semaines (820h) 400h théorie+420 stage</t>
  </si>
  <si>
    <t>5 ans (6428h) 3588h de théorie + 2840h de stage</t>
  </si>
  <si>
    <t>3368h sur 3 ans 1968h de théorie +1400h de stage</t>
  </si>
  <si>
    <t>3560h 50 semaines (1740h de théorie +1820h stage</t>
  </si>
  <si>
    <t>44 semaines (1540h)  770h de théorie +770h de satage</t>
  </si>
  <si>
    <t>32 semaines (1100h) 540h de théorie+ 560h de stage</t>
  </si>
  <si>
    <t>102.8 semaines (3600h) 1500h théorie + 2100h stage</t>
  </si>
  <si>
    <t>102 semaines (3550h)  1450h de théorie+2100h de stage</t>
  </si>
  <si>
    <t>90 semaines (3160h) 1200h théorie +1960h stage</t>
  </si>
  <si>
    <t xml:space="preserve">120 semaines (4444h) </t>
  </si>
  <si>
    <t>55 semaines (1930h) 950h de théorie +980h de stage</t>
  </si>
  <si>
    <t>43 semaines (1500h)  790h de théorie +790h de stage</t>
  </si>
  <si>
    <t xml:space="preserve">98 semaines (3423h) </t>
  </si>
  <si>
    <t xml:space="preserve">34 semaines (1200h) </t>
  </si>
  <si>
    <t>33 semaines (1140h)</t>
  </si>
  <si>
    <t>Module à repasser / Redoublement</t>
  </si>
  <si>
    <t>ACCOMPAGNANT EDUC ET SOCIAL</t>
  </si>
  <si>
    <t>MID080 CH TARBES LOURDES</t>
  </si>
  <si>
    <t>Date CSE :</t>
  </si>
  <si>
    <t>Avis CSE :</t>
  </si>
  <si>
    <t>DE aide-soignant 1 540 h</t>
  </si>
  <si>
    <t>Redoublement</t>
  </si>
  <si>
    <t>Module à repasser</t>
  </si>
  <si>
    <t>Au-delà des 720 jours CFP</t>
  </si>
  <si>
    <r>
      <t xml:space="preserve">Description du financement de la politique promotionnelle </t>
    </r>
    <r>
      <rPr>
        <i/>
        <u/>
        <sz val="20"/>
        <color indexed="18"/>
        <rFont val="Arial"/>
        <family val="2"/>
      </rPr>
      <t>(uniquement les départs 2ème semestre 2024)</t>
    </r>
    <r>
      <rPr>
        <i/>
        <sz val="20"/>
        <color indexed="18"/>
        <rFont val="Arial"/>
        <family val="2"/>
      </rPr>
      <t xml:space="preserve"> </t>
    </r>
    <r>
      <rPr>
        <sz val="20"/>
        <color indexed="18"/>
        <rFont val="Arial"/>
        <family val="2"/>
      </rPr>
      <t>:</t>
    </r>
  </si>
  <si>
    <r>
      <t xml:space="preserve">Date limite de dépôt :
</t>
    </r>
    <r>
      <rPr>
        <b/>
        <sz val="11"/>
        <color indexed="21"/>
        <rFont val="Arial"/>
        <family val="2"/>
      </rPr>
      <t>31/05/2024</t>
    </r>
  </si>
  <si>
    <t xml:space="preserve">NOM- Prénom* : </t>
  </si>
  <si>
    <t xml:space="preserve">* Tout accord décrémentera automatiquement les heures CPF de l’agent, il vous appartient de l'informer. </t>
  </si>
  <si>
    <t>DE aide-soignant 1 365 h (agent ASHQ)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</si>
</sst>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164" formatCode="_-* #,##0\ _€_-;\-* #,##0\ _€_-;_-* &quot;-&quot;\ _€_-;_-@_-"/>
    <numFmt numFmtId="165" formatCode="#,##0.00\ &quot;€&quot;"/>
    <numFmt numFmtId="166" formatCode="_-* #,##0.00\ [$€-40C]_-;\-* #,##0.00\ [$€-40C]_-;_-* &quot;-&quot;??\ [$€-40C]_-;_-@_-"/>
    <numFmt numFmtId="167" formatCode="[&gt;=3000000000000]#&quot; &quot;##&quot; &quot;##&quot; &quot;##&quot; &quot;###&quot; &quot;###&quot; | &quot;##;#&quot; &quot;##&quot; &quot;##&quot; &quot;##&quot; &quot;###&quot; &quot;###"/>
    <numFmt numFmtId="168" formatCode="#,##0.00_ ;\-#,##0.00\ "/>
    <numFmt numFmtId="169" formatCode="_-* #,##0.00\ _€_-;\-* #,##0.00\ _€_-;_-* &quot;-&quot;\ _€_-;_-@_-"/>
    <numFmt numFmtId="170" formatCode="#,##0_ ;\-#,##0\ "/>
  </numFmts>
  <fonts count="69" x14ac:knownFonts="1">
    <font>
      <sz val="11"/>
      <color theme="1"/>
      <name val="Calibri"/>
      <family val="2"/>
      <scheme val="minor"/>
    </font>
    <font>
      <b/>
      <sz val="28"/>
      <name val="Arial"/>
      <family val="2"/>
    </font>
    <font>
      <sz val="10"/>
      <name val="Arial"/>
      <family val="2"/>
    </font>
    <font>
      <b/>
      <sz val="10"/>
      <name val="Arial"/>
      <family val="2"/>
    </font>
    <font>
      <sz val="10"/>
      <name val="Arial"/>
      <family val="2"/>
    </font>
    <font>
      <b/>
      <sz val="10"/>
      <color indexed="13"/>
      <name val="Arial"/>
      <family val="2"/>
    </font>
    <font>
      <b/>
      <sz val="10"/>
      <name val="Arial"/>
      <family val="2"/>
    </font>
    <font>
      <sz val="36"/>
      <name val="Arial"/>
      <family val="2"/>
    </font>
    <font>
      <b/>
      <sz val="11"/>
      <color indexed="21"/>
      <name val="Arial"/>
      <family val="2"/>
    </font>
    <font>
      <b/>
      <sz val="11"/>
      <name val="Arial"/>
      <family val="2"/>
    </font>
    <font>
      <sz val="11"/>
      <name val="Arial"/>
      <family val="2"/>
    </font>
    <font>
      <b/>
      <sz val="11"/>
      <color indexed="60"/>
      <name val="Arial"/>
      <family val="2"/>
    </font>
    <font>
      <b/>
      <sz val="20"/>
      <color indexed="18"/>
      <name val="Arial"/>
      <family val="2"/>
    </font>
    <font>
      <b/>
      <u/>
      <sz val="11"/>
      <name val="Arial"/>
      <family val="2"/>
    </font>
    <font>
      <vertAlign val="superscript"/>
      <sz val="11"/>
      <name val="Arial"/>
      <family val="2"/>
    </font>
    <font>
      <sz val="11"/>
      <color indexed="10"/>
      <name val="Arial"/>
      <family val="2"/>
    </font>
    <font>
      <sz val="20"/>
      <color indexed="18"/>
      <name val="Arial"/>
      <family val="2"/>
    </font>
    <font>
      <sz val="20"/>
      <name val="Arial"/>
      <family val="2"/>
    </font>
    <font>
      <i/>
      <u/>
      <sz val="20"/>
      <color indexed="18"/>
      <name val="Arial"/>
      <family val="2"/>
    </font>
    <font>
      <i/>
      <sz val="20"/>
      <color indexed="18"/>
      <name val="Arial"/>
      <family val="2"/>
    </font>
    <font>
      <sz val="9"/>
      <name val="Arial"/>
      <family val="2"/>
    </font>
    <font>
      <sz val="11"/>
      <color theme="1"/>
      <name val="Calibri"/>
      <family val="2"/>
      <scheme val="minor"/>
    </font>
    <font>
      <sz val="20"/>
      <color theme="1"/>
      <name val="Arial"/>
      <family val="2"/>
    </font>
    <font>
      <sz val="11"/>
      <color theme="1"/>
      <name val="Arial"/>
      <family val="2"/>
    </font>
    <font>
      <b/>
      <sz val="36"/>
      <color theme="4" tint="-0.249977111117893"/>
      <name val="Calibri"/>
      <family val="2"/>
      <scheme val="minor"/>
    </font>
    <font>
      <sz val="36"/>
      <color theme="1"/>
      <name val="Calibri"/>
      <family val="2"/>
      <scheme val="minor"/>
    </font>
    <font>
      <i/>
      <sz val="36"/>
      <color theme="1"/>
      <name val="Calibri"/>
      <family val="2"/>
      <scheme val="minor"/>
    </font>
    <font>
      <b/>
      <sz val="11"/>
      <color theme="8" tint="-0.499984740745262"/>
      <name val="Arial"/>
      <family val="2"/>
    </font>
    <font>
      <b/>
      <sz val="11"/>
      <color theme="3" tint="-0.249977111117893"/>
      <name val="Arial"/>
      <family val="2"/>
    </font>
    <font>
      <b/>
      <sz val="11"/>
      <color theme="4" tint="-0.249977111117893"/>
      <name val="Arial"/>
      <family val="2"/>
    </font>
    <font>
      <b/>
      <i/>
      <sz val="11"/>
      <color theme="1"/>
      <name val="Arial"/>
      <family val="2"/>
    </font>
    <font>
      <b/>
      <sz val="11"/>
      <color rgb="FFFF0000"/>
      <name val="Arial"/>
      <family val="2"/>
    </font>
    <font>
      <sz val="11"/>
      <color theme="0"/>
      <name val="Arial"/>
      <family val="2"/>
    </font>
    <font>
      <b/>
      <i/>
      <sz val="11"/>
      <color theme="7" tint="-0.24994659260841701"/>
      <name val="Arial"/>
      <family val="2"/>
    </font>
    <font>
      <b/>
      <sz val="11"/>
      <color theme="9" tint="-0.499984740745262"/>
      <name val="Arial"/>
      <family val="2"/>
    </font>
    <font>
      <sz val="11"/>
      <color theme="9" tint="-0.499984740745262"/>
      <name val="Arial"/>
      <family val="2"/>
    </font>
    <font>
      <b/>
      <sz val="11"/>
      <color theme="1"/>
      <name val="Arial"/>
      <family val="2"/>
    </font>
    <font>
      <b/>
      <sz val="20"/>
      <color theme="4" tint="-0.499984740745262"/>
      <name val="Arial"/>
      <family val="2"/>
    </font>
    <font>
      <b/>
      <sz val="16"/>
      <color theme="4" tint="-0.499984740745262"/>
      <name val="Arial"/>
      <family val="2"/>
    </font>
    <font>
      <b/>
      <u/>
      <sz val="14"/>
      <color theme="4" tint="-0.249977111117893"/>
      <name val="Arial"/>
      <family val="2"/>
    </font>
    <font>
      <b/>
      <sz val="11"/>
      <color theme="3" tint="-0.249977111117893"/>
      <name val="Calibri"/>
      <family val="2"/>
      <scheme val="minor"/>
    </font>
    <font>
      <b/>
      <sz val="11"/>
      <color theme="0"/>
      <name val="Arial"/>
      <family val="2"/>
    </font>
    <font>
      <sz val="9"/>
      <color theme="1"/>
      <name val="Calibri"/>
      <family val="2"/>
      <scheme val="minor"/>
    </font>
    <font>
      <b/>
      <sz val="20"/>
      <color theme="1"/>
      <name val="Arial"/>
      <family val="2"/>
    </font>
    <font>
      <b/>
      <sz val="28"/>
      <color theme="4" tint="-0.499984740745262"/>
      <name val="Arial"/>
      <family val="2"/>
    </font>
    <font>
      <sz val="28"/>
      <color theme="1"/>
      <name val="Calibri"/>
      <family val="2"/>
      <scheme val="minor"/>
    </font>
    <font>
      <sz val="26"/>
      <color theme="1"/>
      <name val="Futura Lt BT"/>
      <family val="2"/>
    </font>
    <font>
      <b/>
      <u/>
      <sz val="20"/>
      <color theme="4" tint="-0.499984740745262"/>
      <name val="Arial"/>
      <family val="2"/>
    </font>
    <font>
      <b/>
      <u/>
      <sz val="20"/>
      <color theme="8" tint="-0.499984740745262"/>
      <name val="Arial"/>
      <family val="2"/>
    </font>
    <font>
      <sz val="18"/>
      <color theme="1"/>
      <name val="Calibri"/>
      <family val="2"/>
      <scheme val="minor"/>
    </font>
    <font>
      <sz val="20"/>
      <color theme="1"/>
      <name val="Calibri"/>
      <family val="2"/>
      <scheme val="minor"/>
    </font>
    <font>
      <sz val="11"/>
      <color theme="8" tint="-0.499984740745262"/>
      <name val="Arial"/>
      <family val="2"/>
    </font>
    <font>
      <b/>
      <sz val="18"/>
      <color theme="0"/>
      <name val="Arial"/>
      <family val="2"/>
    </font>
    <font>
      <b/>
      <sz val="16"/>
      <color theme="1"/>
      <name val="Arial"/>
      <family val="2"/>
    </font>
    <font>
      <sz val="14"/>
      <color theme="1"/>
      <name val="Arial"/>
      <family val="2"/>
    </font>
    <font>
      <b/>
      <sz val="14"/>
      <color theme="1"/>
      <name val="Arial"/>
      <family val="2"/>
    </font>
    <font>
      <sz val="10"/>
      <color theme="1"/>
      <name val="Arial"/>
      <family val="2"/>
    </font>
    <font>
      <b/>
      <sz val="10"/>
      <color theme="1"/>
      <name val="Arial"/>
      <family val="2"/>
    </font>
    <font>
      <b/>
      <sz val="10"/>
      <color rgb="FF0070C0"/>
      <name val="Arial"/>
      <family val="2"/>
    </font>
    <font>
      <sz val="36"/>
      <color theme="1"/>
      <name val="Calibri"/>
      <family val="2"/>
    </font>
    <font>
      <i/>
      <sz val="12"/>
      <color theme="1"/>
      <name val="Calibri"/>
      <family val="2"/>
      <scheme val="minor"/>
    </font>
    <font>
      <sz val="12"/>
      <color theme="1"/>
      <name val="Calibri"/>
      <family val="2"/>
      <scheme val="minor"/>
    </font>
    <font>
      <u/>
      <sz val="20"/>
      <color theme="1"/>
      <name val="Arial"/>
      <family val="2"/>
    </font>
    <font>
      <b/>
      <sz val="30"/>
      <color theme="4" tint="-0.499984740745262"/>
      <name val="Arial"/>
      <family val="2"/>
    </font>
    <font>
      <sz val="20"/>
      <color theme="4" tint="-0.499984740745262"/>
      <name val="Arial"/>
      <family val="2"/>
    </font>
    <font>
      <b/>
      <u/>
      <sz val="11"/>
      <color theme="9" tint="-0.499984740745262"/>
      <name val="Arial"/>
      <family val="2"/>
    </font>
    <font>
      <i/>
      <sz val="11"/>
      <color theme="3" tint="-0.249977111117893"/>
      <name val="Arial"/>
      <family val="2"/>
    </font>
    <font>
      <b/>
      <sz val="16"/>
      <color theme="0"/>
      <name val="Arial"/>
      <family val="2"/>
    </font>
    <font>
      <b/>
      <sz val="36"/>
      <color theme="3" tint="-0.249977111117893"/>
      <name val="Calibri"/>
      <family val="2"/>
      <scheme val="minor"/>
    </font>
  </fonts>
  <fills count="20">
    <fill>
      <patternFill patternType="none"/>
    </fill>
    <fill>
      <patternFill patternType="gray125"/>
    </fill>
    <fill>
      <patternFill patternType="solid">
        <fgColor rgb="FFF8F8F8"/>
        <bgColor indexed="64"/>
      </patternFill>
    </fill>
    <fill>
      <patternFill patternType="solid">
        <fgColor theme="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6" tint="-0.249977111117893"/>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theme="0"/>
        <bgColor theme="9" tint="0.79998168889431442"/>
      </patternFill>
    </fill>
    <fill>
      <patternFill patternType="solid">
        <fgColor theme="0"/>
        <bgColor theme="9" tint="0.59999389629810485"/>
      </patternFill>
    </fill>
    <fill>
      <patternFill patternType="solid">
        <fgColor rgb="FF2F3ED1"/>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theme="8" tint="-0.249977111117893"/>
        <bgColor indexed="64"/>
      </patternFill>
    </fill>
  </fills>
  <borders count="122">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top style="thin">
        <color theme="4"/>
      </top>
      <bottom style="thin">
        <color theme="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indexed="64"/>
      </left>
      <right style="thin">
        <color theme="0" tint="-0.14996795556505021"/>
      </right>
      <top/>
      <bottom/>
      <diagonal/>
    </border>
    <border>
      <left/>
      <right/>
      <top style="thin">
        <color theme="0" tint="-0.1499679555650502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style="thick">
        <color theme="3" tint="-0.499984740745262"/>
      </right>
      <top/>
      <bottom/>
      <diagonal/>
    </border>
    <border>
      <left style="thick">
        <color theme="3" tint="-0.499984740745262"/>
      </left>
      <right/>
      <top/>
      <bottom/>
      <diagonal/>
    </border>
    <border>
      <left style="thick">
        <color theme="3" tint="-0.499984740745262"/>
      </left>
      <right style="thin">
        <color indexed="64"/>
      </right>
      <top style="thin">
        <color indexed="64"/>
      </top>
      <bottom style="thin">
        <color indexed="64"/>
      </bottom>
      <diagonal/>
    </border>
    <border>
      <left style="thin">
        <color indexed="64"/>
      </left>
      <right style="thick">
        <color theme="3" tint="-0.499984740745262"/>
      </right>
      <top style="thin">
        <color indexed="64"/>
      </top>
      <bottom style="thin">
        <color indexed="64"/>
      </bottom>
      <diagonal/>
    </border>
    <border>
      <left style="thick">
        <color theme="3" tint="-0.499984740745262"/>
      </left>
      <right style="thin">
        <color indexed="64"/>
      </right>
      <top/>
      <bottom style="thin">
        <color indexed="64"/>
      </bottom>
      <diagonal/>
    </border>
    <border>
      <left style="medium">
        <color theme="8" tint="-0.499984740745262"/>
      </left>
      <right/>
      <top style="medium">
        <color theme="8" tint="-0.499984740745262"/>
      </top>
      <bottom style="medium">
        <color theme="8" tint="-0.499984740745262"/>
      </bottom>
      <diagonal/>
    </border>
    <border>
      <left/>
      <right/>
      <top style="medium">
        <color theme="8" tint="-0.499984740745262"/>
      </top>
      <bottom style="medium">
        <color theme="8" tint="-0.499984740745262"/>
      </bottom>
      <diagonal/>
    </border>
    <border>
      <left style="thick">
        <color theme="3" tint="-0.499984740745262"/>
      </left>
      <right/>
      <top/>
      <bottom style="medium">
        <color theme="3" tint="-0.24994659260841701"/>
      </bottom>
      <diagonal/>
    </border>
    <border>
      <left/>
      <right/>
      <top/>
      <bottom style="medium">
        <color theme="3" tint="-0.24994659260841701"/>
      </bottom>
      <diagonal/>
    </border>
    <border>
      <left/>
      <right style="thick">
        <color theme="3" tint="-0.499984740745262"/>
      </right>
      <top/>
      <bottom style="medium">
        <color theme="3" tint="-0.24994659260841701"/>
      </bottom>
      <diagonal/>
    </border>
    <border>
      <left style="thick">
        <color theme="3" tint="-0.499984740745262"/>
      </left>
      <right/>
      <top style="medium">
        <color theme="6" tint="-0.499984740745262"/>
      </top>
      <bottom/>
      <diagonal/>
    </border>
    <border>
      <left/>
      <right/>
      <top style="medium">
        <color theme="6" tint="-0.499984740745262"/>
      </top>
      <bottom/>
      <diagonal/>
    </border>
    <border>
      <left/>
      <right style="thick">
        <color theme="3" tint="-0.499984740745262"/>
      </right>
      <top style="medium">
        <color theme="6" tint="-0.499984740745262"/>
      </top>
      <bottom/>
      <diagonal/>
    </border>
    <border>
      <left style="thick">
        <color theme="3" tint="-0.499984740745262"/>
      </left>
      <right/>
      <top/>
      <bottom style="thin">
        <color indexed="64"/>
      </bottom>
      <diagonal/>
    </border>
    <border>
      <left style="thick">
        <color theme="3" tint="-0.499984740745262"/>
      </left>
      <right/>
      <top/>
      <bottom style="medium">
        <color theme="6" tint="-0.499984740745262"/>
      </bottom>
      <diagonal/>
    </border>
    <border>
      <left/>
      <right/>
      <top/>
      <bottom style="medium">
        <color theme="6" tint="-0.499984740745262"/>
      </bottom>
      <diagonal/>
    </border>
    <border>
      <left style="thin">
        <color indexed="64"/>
      </left>
      <right style="thin">
        <color indexed="64"/>
      </right>
      <top style="thin">
        <color indexed="64"/>
      </top>
      <bottom style="medium">
        <color theme="6" tint="-0.499984740745262"/>
      </bottom>
      <diagonal/>
    </border>
    <border>
      <left style="thin">
        <color indexed="64"/>
      </left>
      <right style="thick">
        <color theme="3" tint="-0.499984740745262"/>
      </right>
      <top style="thin">
        <color indexed="64"/>
      </top>
      <bottom style="medium">
        <color theme="6" tint="-0.499984740745262"/>
      </bottom>
      <diagonal/>
    </border>
    <border>
      <left style="thick">
        <color theme="3" tint="-0.499984740745262"/>
      </left>
      <right/>
      <top style="medium">
        <color theme="5" tint="-0.24994659260841701"/>
      </top>
      <bottom/>
      <diagonal/>
    </border>
    <border>
      <left/>
      <right/>
      <top style="medium">
        <color theme="5" tint="-0.24994659260841701"/>
      </top>
      <bottom/>
      <diagonal/>
    </border>
    <border>
      <left/>
      <right style="thick">
        <color theme="3" tint="-0.499984740745262"/>
      </right>
      <top style="medium">
        <color theme="5" tint="-0.24994659260841701"/>
      </top>
      <bottom/>
      <diagonal/>
    </border>
    <border>
      <left style="thick">
        <color theme="3" tint="-0.499984740745262"/>
      </left>
      <right/>
      <top/>
      <bottom style="medium">
        <color theme="5" tint="-0.24994659260841701"/>
      </bottom>
      <diagonal/>
    </border>
    <border>
      <left/>
      <right/>
      <top/>
      <bottom style="medium">
        <color theme="5" tint="-0.24994659260841701"/>
      </bottom>
      <diagonal/>
    </border>
    <border>
      <left/>
      <right style="thick">
        <color theme="3" tint="-0.499984740745262"/>
      </right>
      <top/>
      <bottom style="medium">
        <color theme="5" tint="-0.24994659260841701"/>
      </bottom>
      <diagonal/>
    </border>
    <border>
      <left style="thick">
        <color theme="3" tint="-0.499984740745262"/>
      </left>
      <right/>
      <top/>
      <bottom style="thick">
        <color theme="3" tint="-0.499984740745262"/>
      </bottom>
      <diagonal/>
    </border>
    <border>
      <left/>
      <right/>
      <top/>
      <bottom style="thick">
        <color theme="3" tint="-0.499984740745262"/>
      </bottom>
      <diagonal/>
    </border>
    <border>
      <left/>
      <right style="thick">
        <color theme="3" tint="-0.499984740745262"/>
      </right>
      <top/>
      <bottom style="thick">
        <color theme="3" tint="-0.499984740745262"/>
      </bottom>
      <diagonal/>
    </border>
    <border>
      <left/>
      <right/>
      <top style="medium">
        <color theme="6" tint="-0.24994659260841701"/>
      </top>
      <bottom/>
      <diagonal/>
    </border>
    <border>
      <left/>
      <right/>
      <top/>
      <bottom style="medium">
        <color theme="6" tint="-0.24994659260841701"/>
      </bottom>
      <diagonal/>
    </border>
    <border>
      <left style="thin">
        <color theme="0" tint="-0.14981536301767021"/>
      </left>
      <right style="thin">
        <color theme="0" tint="-0.14981536301767021"/>
      </right>
      <top style="thin">
        <color theme="0" tint="-0.14981536301767021"/>
      </top>
      <bottom style="thin">
        <color theme="0" tint="-0.14981536301767021"/>
      </bottom>
      <diagonal/>
    </border>
    <border>
      <left style="medium">
        <color theme="0" tint="-0.14993743705557422"/>
      </left>
      <right style="medium">
        <color theme="0" tint="-0.14993743705557422"/>
      </right>
      <top style="medium">
        <color theme="0" tint="-0.14993743705557422"/>
      </top>
      <bottom style="medium">
        <color theme="0" tint="-0.14993743705557422"/>
      </bottom>
      <diagonal/>
    </border>
    <border>
      <left/>
      <right/>
      <top/>
      <bottom style="thin">
        <color theme="0" tint="-0.14996795556505021"/>
      </bottom>
      <diagonal/>
    </border>
    <border>
      <left/>
      <right/>
      <top style="thin">
        <color theme="0" tint="-0.24994659260841701"/>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8" tint="-0.499984740745262"/>
      </left>
      <right style="thin">
        <color theme="8" tint="-0.499984740745262"/>
      </right>
      <top style="thin">
        <color theme="8" tint="-0.499984740745262"/>
      </top>
      <bottom style="thin">
        <color theme="8" tint="-0.499984740745262"/>
      </bottom>
      <diagonal/>
    </border>
    <border>
      <left/>
      <right style="thin">
        <color theme="8" tint="-0.499984740745262"/>
      </right>
      <top/>
      <bottom style="thin">
        <color theme="8" tint="-0.499984740745262"/>
      </bottom>
      <diagonal/>
    </border>
    <border>
      <left style="medium">
        <color indexed="64"/>
      </left>
      <right style="hair">
        <color theme="8" tint="-0.499984740745262"/>
      </right>
      <top style="medium">
        <color indexed="64"/>
      </top>
      <bottom style="medium">
        <color indexed="64"/>
      </bottom>
      <diagonal/>
    </border>
    <border>
      <left style="hair">
        <color theme="8" tint="-0.499984740745262"/>
      </left>
      <right style="hair">
        <color theme="8" tint="-0.499984740745262"/>
      </right>
      <top style="medium">
        <color indexed="64"/>
      </top>
      <bottom style="medium">
        <color indexed="64"/>
      </bottom>
      <diagonal/>
    </border>
    <border>
      <left style="hair">
        <color theme="8" tint="-0.499984740745262"/>
      </left>
      <right style="medium">
        <color indexed="64"/>
      </right>
      <top style="medium">
        <color indexed="64"/>
      </top>
      <bottom style="medium">
        <color indexed="64"/>
      </bottom>
      <diagonal/>
    </border>
    <border>
      <left/>
      <right style="medium">
        <color theme="8" tint="-0.499984740745262"/>
      </right>
      <top style="medium">
        <color theme="8" tint="-0.499984740745262"/>
      </top>
      <bottom style="medium">
        <color theme="8" tint="-0.499984740745262"/>
      </bottom>
      <diagonal/>
    </border>
    <border>
      <left style="medium">
        <color theme="0" tint="-0.1498764000366222"/>
      </left>
      <right/>
      <top style="medium">
        <color theme="0" tint="-0.1498764000366222"/>
      </top>
      <bottom style="medium">
        <color theme="0" tint="-0.1498764000366222"/>
      </bottom>
      <diagonal/>
    </border>
    <border>
      <left/>
      <right/>
      <top style="medium">
        <color theme="0" tint="-0.1498764000366222"/>
      </top>
      <bottom style="medium">
        <color theme="0" tint="-0.1498764000366222"/>
      </bottom>
      <diagonal/>
    </border>
    <border>
      <left/>
      <right style="medium">
        <color theme="0" tint="-0.1498764000366222"/>
      </right>
      <top style="medium">
        <color theme="0" tint="-0.1498764000366222"/>
      </top>
      <bottom style="medium">
        <color theme="0" tint="-0.1498764000366222"/>
      </bottom>
      <diagonal/>
    </border>
    <border>
      <left style="thin">
        <color theme="0" tint="-0.14993743705557422"/>
      </left>
      <right/>
      <top style="thin">
        <color theme="0" tint="-0.14993743705557422"/>
      </top>
      <bottom/>
      <diagonal/>
    </border>
    <border>
      <left/>
      <right/>
      <top style="thin">
        <color theme="0" tint="-0.14993743705557422"/>
      </top>
      <bottom/>
      <diagonal/>
    </border>
    <border>
      <left/>
      <right style="thin">
        <color theme="0" tint="-0.14993743705557422"/>
      </right>
      <top style="thin">
        <color theme="0" tint="-0.14993743705557422"/>
      </top>
      <bottom/>
      <diagonal/>
    </border>
    <border>
      <left style="thin">
        <color theme="0" tint="-0.1498458815271462"/>
      </left>
      <right/>
      <top style="thin">
        <color theme="0" tint="-0.1498458815271462"/>
      </top>
      <bottom style="thin">
        <color theme="0" tint="-0.1498458815271462"/>
      </bottom>
      <diagonal/>
    </border>
    <border>
      <left/>
      <right/>
      <top style="thin">
        <color theme="0" tint="-0.1498458815271462"/>
      </top>
      <bottom/>
      <diagonal/>
    </border>
    <border>
      <left/>
      <right/>
      <top style="thin">
        <color theme="0" tint="-0.1498458815271462"/>
      </top>
      <bottom style="thin">
        <color theme="0" tint="-0.1498458815271462"/>
      </bottom>
      <diagonal/>
    </border>
    <border>
      <left/>
      <right style="thin">
        <color theme="0" tint="-0.1498458815271462"/>
      </right>
      <top style="thin">
        <color theme="0" tint="-0.1498458815271462"/>
      </top>
      <bottom style="thin">
        <color theme="0" tint="-0.1498458815271462"/>
      </bottom>
      <diagonal/>
    </border>
    <border>
      <left style="thin">
        <color theme="0" tint="-0.14996795556505021"/>
      </left>
      <right/>
      <top style="thin">
        <color theme="0" tint="-0.14996795556505021"/>
      </top>
      <bottom style="thin">
        <color theme="0" tint="-0.14996795556505021"/>
      </bottom>
      <diagonal/>
    </border>
    <border>
      <left/>
      <right style="thin">
        <color theme="0" tint="-0.14996795556505021"/>
      </right>
      <top style="thin">
        <color theme="0" tint="-0.14996795556505021"/>
      </top>
      <bottom style="thin">
        <color theme="0" tint="-0.14996795556505021"/>
      </bottom>
      <diagonal/>
    </border>
    <border>
      <left/>
      <right/>
      <top/>
      <bottom style="thick">
        <color theme="8" tint="-0.499984740745262"/>
      </bottom>
      <diagonal/>
    </border>
    <border>
      <left/>
      <right style="thin">
        <color indexed="64"/>
      </right>
      <top/>
      <bottom style="thick">
        <color theme="8" tint="-0.499984740745262"/>
      </bottom>
      <diagonal/>
    </border>
    <border>
      <left style="thin">
        <color theme="0" tint="-0.14996795556505021"/>
      </left>
      <right/>
      <top/>
      <bottom/>
      <diagonal/>
    </border>
    <border>
      <left/>
      <right/>
      <top style="thin">
        <color theme="0" tint="-0.14996795556505021"/>
      </top>
      <bottom style="thin">
        <color theme="0" tint="-0.14996795556505021"/>
      </bottom>
      <diagonal/>
    </border>
    <border>
      <left style="thin">
        <color theme="0" tint="-0.14990691854609822"/>
      </left>
      <right/>
      <top style="thin">
        <color theme="0" tint="-0.14990691854609822"/>
      </top>
      <bottom style="thin">
        <color theme="0" tint="-0.14990691854609822"/>
      </bottom>
      <diagonal/>
    </border>
    <border>
      <left/>
      <right/>
      <top style="thin">
        <color theme="0" tint="-0.14990691854609822"/>
      </top>
      <bottom style="thin">
        <color theme="0" tint="-0.14990691854609822"/>
      </bottom>
      <diagonal/>
    </border>
    <border>
      <left/>
      <right style="thin">
        <color theme="0" tint="-0.14990691854609822"/>
      </right>
      <top style="thin">
        <color theme="0" tint="-0.14990691854609822"/>
      </top>
      <bottom style="thin">
        <color theme="0" tint="-0.14990691854609822"/>
      </bottom>
      <diagonal/>
    </border>
    <border>
      <left/>
      <right style="thin">
        <color theme="0" tint="-0.14990691854609822"/>
      </right>
      <top/>
      <bottom/>
      <diagonal/>
    </border>
    <border>
      <left style="thin">
        <color theme="0" tint="-0.14993743705557422"/>
      </left>
      <right/>
      <top style="thin">
        <color theme="0" tint="-0.14996795556505021"/>
      </top>
      <bottom style="thin">
        <color indexed="64"/>
      </bottom>
      <diagonal/>
    </border>
    <border>
      <left/>
      <right/>
      <top style="thin">
        <color theme="0" tint="-0.14996795556505021"/>
      </top>
      <bottom style="thin">
        <color indexed="64"/>
      </bottom>
      <diagonal/>
    </border>
    <border>
      <left/>
      <right style="thin">
        <color theme="0" tint="-0.14993743705557422"/>
      </right>
      <top style="thin">
        <color theme="0" tint="-0.14996795556505021"/>
      </top>
      <bottom style="thin">
        <color indexed="64"/>
      </bottom>
      <diagonal/>
    </border>
    <border>
      <left style="thin">
        <color theme="0" tint="-0.14996795556505021"/>
      </left>
      <right/>
      <top style="thin">
        <color theme="0" tint="-0.14996795556505021"/>
      </top>
      <bottom/>
      <diagonal/>
    </border>
    <border>
      <left/>
      <right style="thin">
        <color theme="0" tint="-0.14996795556505021"/>
      </right>
      <top style="thin">
        <color theme="0" tint="-0.14996795556505021"/>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top/>
      <bottom/>
      <diagonal/>
    </border>
    <border>
      <left/>
      <right style="thin">
        <color theme="0" tint="-0.24994659260841701"/>
      </right>
      <top style="thin">
        <color theme="0" tint="-0.24994659260841701"/>
      </top>
      <bottom/>
      <diagonal/>
    </border>
    <border>
      <left style="medium">
        <color indexed="64"/>
      </left>
      <right/>
      <top style="medium">
        <color theme="9" tint="-0.24994659260841701"/>
      </top>
      <bottom/>
      <diagonal/>
    </border>
    <border>
      <left/>
      <right/>
      <top style="medium">
        <color theme="9" tint="-0.24994659260841701"/>
      </top>
      <bottom/>
      <diagonal/>
    </border>
    <border>
      <left/>
      <right style="medium">
        <color theme="9" tint="-0.24994659260841701"/>
      </right>
      <top style="medium">
        <color theme="9" tint="-0.24994659260841701"/>
      </top>
      <bottom/>
      <diagonal/>
    </border>
    <border>
      <left style="medium">
        <color indexed="64"/>
      </left>
      <right/>
      <top/>
      <bottom style="medium">
        <color theme="9" tint="-0.24994659260841701"/>
      </bottom>
      <diagonal/>
    </border>
    <border>
      <left/>
      <right/>
      <top/>
      <bottom style="medium">
        <color theme="9" tint="-0.24994659260841701"/>
      </bottom>
      <diagonal/>
    </border>
    <border>
      <left/>
      <right style="medium">
        <color theme="9" tint="-0.24994659260841701"/>
      </right>
      <top/>
      <bottom style="medium">
        <color theme="9" tint="-0.24994659260841701"/>
      </bottom>
      <diagonal/>
    </border>
    <border>
      <left style="medium">
        <color theme="9" tint="-0.24994659260841701"/>
      </left>
      <right/>
      <top style="medium">
        <color theme="9" tint="-0.24994659260841701"/>
      </top>
      <bottom/>
      <diagonal/>
    </border>
    <border>
      <left/>
      <right style="medium">
        <color indexed="64"/>
      </right>
      <top style="medium">
        <color theme="9" tint="-0.24994659260841701"/>
      </top>
      <bottom/>
      <diagonal/>
    </border>
    <border>
      <left style="medium">
        <color theme="9" tint="-0.24994659260841701"/>
      </left>
      <right/>
      <top/>
      <bottom style="medium">
        <color theme="9" tint="-0.24994659260841701"/>
      </bottom>
      <diagonal/>
    </border>
    <border>
      <left/>
      <right style="medium">
        <color indexed="64"/>
      </right>
      <top/>
      <bottom style="medium">
        <color theme="9" tint="-0.24994659260841701"/>
      </bottom>
      <diagonal/>
    </border>
    <border>
      <left style="thick">
        <color theme="3" tint="-0.499984740745262"/>
      </left>
      <right/>
      <top style="medium">
        <color theme="3" tint="-0.24994659260841701"/>
      </top>
      <bottom/>
      <diagonal/>
    </border>
    <border>
      <left/>
      <right/>
      <top style="medium">
        <color theme="3" tint="-0.24994659260841701"/>
      </top>
      <bottom/>
      <diagonal/>
    </border>
    <border>
      <left/>
      <right style="thick">
        <color theme="3" tint="-0.499984740745262"/>
      </right>
      <top style="medium">
        <color theme="3" tint="-0.24994659260841701"/>
      </top>
      <bottom/>
      <diagonal/>
    </border>
    <border>
      <left style="medium">
        <color theme="6" tint="-0.24994659260841701"/>
      </left>
      <right/>
      <top style="medium">
        <color theme="6" tint="-0.24994659260841701"/>
      </top>
      <bottom/>
      <diagonal/>
    </border>
    <border>
      <left style="medium">
        <color theme="6" tint="-0.24994659260841701"/>
      </left>
      <right/>
      <top/>
      <bottom style="medium">
        <color theme="6" tint="-0.24994659260841701"/>
      </bottom>
      <diagonal/>
    </border>
    <border>
      <left style="medium">
        <color theme="5" tint="-0.24994659260841701"/>
      </left>
      <right/>
      <top style="medium">
        <color theme="5" tint="-0.24994659260841701"/>
      </top>
      <bottom/>
      <diagonal/>
    </border>
    <border>
      <left style="medium">
        <color theme="5" tint="-0.24994659260841701"/>
      </left>
      <right/>
      <top/>
      <bottom style="medium">
        <color theme="5" tint="-0.24994659260841701"/>
      </bottom>
      <diagonal/>
    </border>
    <border>
      <left/>
      <right style="medium">
        <color theme="6" tint="-0.24994659260841701"/>
      </right>
      <top style="medium">
        <color theme="6" tint="-0.24994659260841701"/>
      </top>
      <bottom/>
      <diagonal/>
    </border>
    <border>
      <left/>
      <right style="medium">
        <color theme="6" tint="-0.24994659260841701"/>
      </right>
      <top/>
      <bottom style="medium">
        <color theme="6" tint="-0.24994659260841701"/>
      </bottom>
      <diagonal/>
    </border>
    <border>
      <left/>
      <right style="medium">
        <color theme="5" tint="-0.24994659260841701"/>
      </right>
      <top style="medium">
        <color theme="5" tint="-0.24994659260841701"/>
      </top>
      <bottom/>
      <diagonal/>
    </border>
    <border>
      <left/>
      <right style="medium">
        <color theme="5" tint="-0.24994659260841701"/>
      </right>
      <top/>
      <bottom style="medium">
        <color theme="5" tint="-0.24994659260841701"/>
      </bottom>
      <diagonal/>
    </border>
    <border>
      <left/>
      <right style="thick">
        <color theme="3" tint="-0.499984740745262"/>
      </right>
      <top/>
      <bottom style="thin">
        <color indexed="64"/>
      </bottom>
      <diagonal/>
    </border>
    <border>
      <left style="thick">
        <color theme="3" tint="-0.499984740745262"/>
      </left>
      <right/>
      <top style="thick">
        <color theme="3" tint="-0.499984740745262"/>
      </top>
      <bottom/>
      <diagonal/>
    </border>
    <border>
      <left/>
      <right/>
      <top style="thick">
        <color theme="3" tint="-0.499984740745262"/>
      </top>
      <bottom/>
      <diagonal/>
    </border>
    <border>
      <left/>
      <right style="thick">
        <color theme="3" tint="-0.499984740745262"/>
      </right>
      <top style="thick">
        <color theme="3" tint="-0.499984740745262"/>
      </top>
      <bottom/>
      <diagonal/>
    </border>
  </borders>
  <cellStyleXfs count="5">
    <xf numFmtId="0" fontId="0" fillId="0" borderId="0"/>
    <xf numFmtId="44" fontId="21" fillId="0" borderId="0" applyFont="0" applyFill="0" applyBorder="0" applyAlignment="0" applyProtection="0"/>
    <xf numFmtId="0" fontId="4" fillId="0" borderId="0"/>
    <xf numFmtId="0" fontId="2" fillId="0" borderId="0"/>
    <xf numFmtId="0" fontId="2" fillId="0" borderId="0"/>
  </cellStyleXfs>
  <cellXfs count="478">
    <xf numFmtId="0" fontId="0" fillId="0" borderId="0" xfId="0"/>
    <xf numFmtId="0" fontId="4" fillId="0" borderId="0" xfId="2" applyAlignment="1">
      <alignment readingOrder="1"/>
    </xf>
    <xf numFmtId="0" fontId="3" fillId="0" borderId="0" xfId="2" applyFont="1" applyAlignment="1">
      <alignment readingOrder="1"/>
    </xf>
    <xf numFmtId="0" fontId="4" fillId="0" borderId="0" xfId="2" applyAlignment="1">
      <alignment horizontal="center" vertical="center" wrapText="1" readingOrder="1"/>
    </xf>
    <xf numFmtId="0" fontId="3" fillId="0" borderId="0" xfId="2" applyFont="1" applyAlignment="1">
      <alignment horizontal="center" vertical="center" wrapText="1" readingOrder="1"/>
    </xf>
    <xf numFmtId="0" fontId="6" fillId="0" borderId="0" xfId="2" applyFont="1" applyAlignment="1">
      <alignment horizontal="center" vertical="center" wrapText="1" readingOrder="1"/>
    </xf>
    <xf numFmtId="0" fontId="22" fillId="0" borderId="0" xfId="0" applyFont="1"/>
    <xf numFmtId="0" fontId="23" fillId="0" borderId="0" xfId="0" applyFont="1"/>
    <xf numFmtId="0" fontId="24" fillId="0" borderId="19" xfId="0" applyFont="1" applyBorder="1"/>
    <xf numFmtId="0" fontId="25" fillId="0" borderId="0" xfId="0" applyFont="1"/>
    <xf numFmtId="0" fontId="7" fillId="0" borderId="0" xfId="2" applyFont="1"/>
    <xf numFmtId="0" fontId="26" fillId="0" borderId="0" xfId="0" applyFont="1"/>
    <xf numFmtId="0" fontId="27" fillId="0" borderId="0" xfId="0" applyFont="1" applyAlignment="1">
      <alignment vertical="top" wrapText="1"/>
    </xf>
    <xf numFmtId="0" fontId="23" fillId="2" borderId="20" xfId="0" applyFont="1" applyFill="1" applyBorder="1" applyAlignment="1" applyProtection="1">
      <alignment horizontal="center" vertical="center"/>
      <protection locked="0"/>
    </xf>
    <xf numFmtId="0" fontId="23" fillId="2" borderId="20" xfId="0" applyFont="1" applyFill="1" applyBorder="1" applyAlignment="1" applyProtection="1">
      <alignment vertical="center"/>
      <protection locked="0"/>
    </xf>
    <xf numFmtId="0" fontId="9" fillId="0" borderId="0" xfId="0" applyFont="1" applyAlignment="1">
      <alignment vertical="center"/>
    </xf>
    <xf numFmtId="0" fontId="9" fillId="0" borderId="0" xfId="0" applyFont="1" applyAlignment="1">
      <alignment horizontal="left" vertical="center"/>
    </xf>
    <xf numFmtId="14" fontId="23" fillId="2" borderId="20" xfId="0" quotePrefix="1" applyNumberFormat="1" applyFont="1" applyFill="1" applyBorder="1" applyAlignment="1" applyProtection="1">
      <alignment horizontal="center" vertical="center"/>
      <protection locked="0"/>
    </xf>
    <xf numFmtId="0" fontId="28" fillId="0" borderId="1" xfId="0" applyFont="1" applyBorder="1" applyAlignment="1">
      <alignment horizontal="center" vertical="center" wrapText="1"/>
    </xf>
    <xf numFmtId="164" fontId="23" fillId="3" borderId="1" xfId="0" applyNumberFormat="1" applyFont="1" applyFill="1" applyBorder="1" applyAlignment="1">
      <alignment vertical="center"/>
    </xf>
    <xf numFmtId="0" fontId="23" fillId="3" borderId="1" xfId="0" applyFont="1" applyFill="1" applyBorder="1" applyAlignment="1">
      <alignment vertical="center"/>
    </xf>
    <xf numFmtId="0" fontId="23" fillId="3" borderId="1" xfId="0" applyFont="1" applyFill="1" applyBorder="1"/>
    <xf numFmtId="0" fontId="29" fillId="4" borderId="1" xfId="0" applyFont="1" applyFill="1" applyBorder="1" applyAlignment="1">
      <alignment horizontal="center" vertical="center" wrapText="1"/>
    </xf>
    <xf numFmtId="164" fontId="30" fillId="3" borderId="1" xfId="0" applyNumberFormat="1" applyFont="1" applyFill="1" applyBorder="1" applyAlignment="1">
      <alignment vertical="center"/>
    </xf>
    <xf numFmtId="2" fontId="23" fillId="3" borderId="1" xfId="0" applyNumberFormat="1" applyFont="1" applyFill="1" applyBorder="1" applyAlignment="1">
      <alignment vertical="center"/>
    </xf>
    <xf numFmtId="0" fontId="27" fillId="3" borderId="0" xfId="0" applyFont="1" applyFill="1" applyAlignment="1">
      <alignment vertical="top" wrapText="1"/>
    </xf>
    <xf numFmtId="0" fontId="9" fillId="0" borderId="2" xfId="0" applyFont="1" applyBorder="1" applyAlignment="1">
      <alignmen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23" fillId="0" borderId="4" xfId="0" applyFont="1" applyBorder="1" applyAlignment="1" applyProtection="1">
      <alignment vertical="top"/>
      <protection locked="0"/>
    </xf>
    <xf numFmtId="1" fontId="23" fillId="2" borderId="21" xfId="0" applyNumberFormat="1" applyFont="1" applyFill="1" applyBorder="1" applyAlignment="1" applyProtection="1">
      <alignment horizontal="center" vertical="center"/>
      <protection locked="0"/>
    </xf>
    <xf numFmtId="0" fontId="31" fillId="0" borderId="0" xfId="0" applyFont="1" applyAlignment="1">
      <alignment vertical="center"/>
    </xf>
    <xf numFmtId="0" fontId="32" fillId="0" borderId="0" xfId="0" applyFont="1" applyAlignment="1">
      <alignment vertical="center"/>
    </xf>
    <xf numFmtId="0" fontId="9" fillId="0" borderId="0" xfId="0" applyFont="1" applyAlignment="1">
      <alignment horizontal="center" vertical="center" wrapText="1"/>
    </xf>
    <xf numFmtId="164" fontId="10" fillId="0" borderId="0" xfId="0" applyNumberFormat="1" applyFont="1" applyAlignment="1">
      <alignment vertical="center"/>
    </xf>
    <xf numFmtId="164" fontId="31" fillId="0" borderId="0" xfId="0" applyNumberFormat="1" applyFont="1" applyAlignment="1">
      <alignment vertical="center"/>
    </xf>
    <xf numFmtId="0" fontId="27" fillId="0" borderId="2" xfId="0" applyFont="1" applyBorder="1" applyAlignment="1">
      <alignment vertical="top" wrapText="1"/>
    </xf>
    <xf numFmtId="0" fontId="23" fillId="0" borderId="2" xfId="0" applyFont="1" applyBorder="1"/>
    <xf numFmtId="0" fontId="23" fillId="0" borderId="5" xfId="0" applyFont="1" applyBorder="1"/>
    <xf numFmtId="0" fontId="23" fillId="0" borderId="6" xfId="0" applyFont="1" applyBorder="1"/>
    <xf numFmtId="0" fontId="23" fillId="0" borderId="2" xfId="0" applyFont="1" applyBorder="1" applyAlignment="1">
      <alignment vertical="center"/>
    </xf>
    <xf numFmtId="0" fontId="10" fillId="0" borderId="5" xfId="0" applyFont="1" applyBorder="1" applyAlignment="1">
      <alignment vertical="center"/>
    </xf>
    <xf numFmtId="164" fontId="34" fillId="0" borderId="4" xfId="0" applyNumberFormat="1" applyFont="1" applyBorder="1" applyAlignment="1">
      <alignment vertical="center"/>
    </xf>
    <xf numFmtId="0" fontId="34" fillId="0" borderId="4" xfId="0" applyFont="1" applyBorder="1" applyAlignment="1">
      <alignment horizontal="center" vertical="center" wrapText="1"/>
    </xf>
    <xf numFmtId="164" fontId="35" fillId="0" borderId="4" xfId="0" applyNumberFormat="1" applyFont="1" applyBorder="1" applyAlignment="1">
      <alignment vertical="center"/>
    </xf>
    <xf numFmtId="0" fontId="23" fillId="0" borderId="6" xfId="0" applyFont="1" applyBorder="1" applyAlignment="1">
      <alignment vertical="center"/>
    </xf>
    <xf numFmtId="0" fontId="36" fillId="0" borderId="22" xfId="0" applyFont="1" applyBorder="1" applyAlignment="1">
      <alignment horizontal="left" vertical="center"/>
    </xf>
    <xf numFmtId="1" fontId="10" fillId="2" borderId="23" xfId="1" applyNumberFormat="1" applyFont="1" applyFill="1" applyBorder="1" applyAlignment="1" applyProtection="1">
      <alignment horizontal="center" vertical="center"/>
      <protection locked="0"/>
    </xf>
    <xf numFmtId="166" fontId="23" fillId="0" borderId="0" xfId="0" applyNumberFormat="1" applyFont="1"/>
    <xf numFmtId="0" fontId="37" fillId="0" borderId="0" xfId="0" applyFont="1"/>
    <xf numFmtId="0" fontId="38" fillId="0" borderId="0" xfId="0" applyFont="1"/>
    <xf numFmtId="0" fontId="38" fillId="0" borderId="0" xfId="0" applyFont="1" applyAlignment="1">
      <alignment horizontal="left"/>
    </xf>
    <xf numFmtId="0" fontId="39" fillId="0" borderId="0" xfId="0" applyFont="1" applyAlignment="1">
      <alignment horizontal="left" vertical="center"/>
    </xf>
    <xf numFmtId="0" fontId="23" fillId="3" borderId="0" xfId="0" applyFont="1" applyFill="1"/>
    <xf numFmtId="0" fontId="37" fillId="0" borderId="0" xfId="0" applyFont="1" applyAlignment="1">
      <alignment horizontal="left"/>
    </xf>
    <xf numFmtId="0" fontId="33" fillId="0" borderId="0" xfId="0" applyFont="1" applyAlignment="1">
      <alignment horizontal="center" vertical="center" wrapText="1"/>
    </xf>
    <xf numFmtId="0" fontId="34" fillId="0" borderId="7" xfId="0" applyFont="1" applyBorder="1" applyAlignment="1">
      <alignment vertical="center" wrapText="1"/>
    </xf>
    <xf numFmtId="1" fontId="23" fillId="5" borderId="21" xfId="0" applyNumberFormat="1" applyFont="1" applyFill="1" applyBorder="1" applyAlignment="1" applyProtection="1">
      <alignment horizontal="center" vertical="center"/>
      <protection locked="0"/>
    </xf>
    <xf numFmtId="1" fontId="10" fillId="5" borderId="24" xfId="1" applyNumberFormat="1" applyFont="1" applyFill="1" applyBorder="1" applyAlignment="1" applyProtection="1">
      <alignment horizontal="center" vertical="center"/>
      <protection locked="0"/>
    </xf>
    <xf numFmtId="0" fontId="23" fillId="5" borderId="24" xfId="0" applyFont="1" applyFill="1" applyBorder="1" applyAlignment="1" applyProtection="1">
      <alignment horizontal="center" vertical="center"/>
      <protection locked="0"/>
    </xf>
    <xf numFmtId="14" fontId="23" fillId="5" borderId="24" xfId="0" quotePrefix="1" applyNumberFormat="1" applyFont="1" applyFill="1" applyBorder="1" applyAlignment="1" applyProtection="1">
      <alignment horizontal="center" vertical="center"/>
      <protection locked="0"/>
    </xf>
    <xf numFmtId="0" fontId="40" fillId="0" borderId="0" xfId="0" applyFont="1" applyAlignment="1">
      <alignment horizontal="center"/>
    </xf>
    <xf numFmtId="0" fontId="40" fillId="0" borderId="25" xfId="0" applyFont="1" applyBorder="1" applyAlignment="1">
      <alignment horizontal="center"/>
    </xf>
    <xf numFmtId="0" fontId="9" fillId="0" borderId="0" xfId="0" applyFont="1"/>
    <xf numFmtId="0" fontId="10" fillId="0" borderId="0" xfId="0" applyFont="1"/>
    <xf numFmtId="4" fontId="0" fillId="0" borderId="0" xfId="0" applyNumberFormat="1"/>
    <xf numFmtId="4" fontId="0" fillId="0" borderId="0" xfId="0" applyNumberFormat="1" applyAlignment="1">
      <alignment horizontal="left"/>
    </xf>
    <xf numFmtId="0" fontId="9" fillId="0" borderId="25" xfId="0" applyFont="1" applyBorder="1"/>
    <xf numFmtId="0" fontId="10" fillId="0" borderId="26" xfId="0" applyFont="1" applyBorder="1" applyAlignment="1">
      <alignment vertical="center"/>
    </xf>
    <xf numFmtId="4" fontId="0" fillId="0" borderId="0" xfId="0" applyNumberFormat="1" applyAlignment="1">
      <alignment horizontal="center" vertical="center"/>
    </xf>
    <xf numFmtId="4" fontId="0" fillId="0" borderId="0" xfId="0" applyNumberFormat="1" applyAlignment="1">
      <alignment vertical="center"/>
    </xf>
    <xf numFmtId="0" fontId="0" fillId="0" borderId="0" xfId="0" applyAlignment="1">
      <alignment vertical="center"/>
    </xf>
    <xf numFmtId="0" fontId="0" fillId="0" borderId="25" xfId="0" applyBorder="1" applyAlignment="1">
      <alignment vertical="center"/>
    </xf>
    <xf numFmtId="0" fontId="9" fillId="0" borderId="26" xfId="0" applyFont="1" applyBorder="1" applyAlignment="1">
      <alignment vertical="center"/>
    </xf>
    <xf numFmtId="14" fontId="0" fillId="5" borderId="1" xfId="0" applyNumberFormat="1" applyFill="1" applyBorder="1" applyAlignment="1" applyProtection="1">
      <alignment vertical="center"/>
      <protection locked="0"/>
    </xf>
    <xf numFmtId="0" fontId="9" fillId="0" borderId="26" xfId="0" applyFont="1" applyBorder="1"/>
    <xf numFmtId="4" fontId="10" fillId="0" borderId="0" xfId="0" applyNumberFormat="1" applyFont="1"/>
    <xf numFmtId="0" fontId="10" fillId="0" borderId="25" xfId="0" applyFont="1" applyBorder="1"/>
    <xf numFmtId="4" fontId="10" fillId="3" borderId="0" xfId="0" applyNumberFormat="1" applyFont="1" applyFill="1" applyAlignment="1">
      <alignment vertical="center"/>
    </xf>
    <xf numFmtId="0" fontId="10" fillId="3" borderId="0" xfId="0" applyFont="1" applyFill="1" applyAlignment="1">
      <alignment vertical="center"/>
    </xf>
    <xf numFmtId="0" fontId="9" fillId="3" borderId="0" xfId="0" applyFont="1" applyFill="1" applyAlignment="1">
      <alignment horizontal="center" vertical="center"/>
    </xf>
    <xf numFmtId="4" fontId="9" fillId="3" borderId="0" xfId="0" applyNumberFormat="1" applyFont="1" applyFill="1" applyAlignment="1">
      <alignment vertical="center"/>
    </xf>
    <xf numFmtId="0" fontId="0" fillId="3" borderId="0" xfId="0" applyFill="1" applyAlignment="1">
      <alignment vertical="center"/>
    </xf>
    <xf numFmtId="0" fontId="9" fillId="3" borderId="27" xfId="0" applyFont="1" applyFill="1" applyBorder="1" applyAlignment="1">
      <alignment horizontal="center" vertical="center" wrapText="1"/>
    </xf>
    <xf numFmtId="4" fontId="9" fillId="3" borderId="1" xfId="0" applyNumberFormat="1" applyFont="1" applyFill="1" applyBorder="1" applyAlignment="1">
      <alignment horizontal="center" vertical="center" wrapText="1"/>
    </xf>
    <xf numFmtId="0" fontId="9" fillId="6" borderId="1" xfId="0" applyFont="1" applyFill="1" applyBorder="1" applyAlignment="1">
      <alignment horizontal="center" vertical="center" wrapText="1"/>
    </xf>
    <xf numFmtId="0" fontId="9" fillId="7" borderId="1" xfId="0" applyFont="1" applyFill="1" applyBorder="1" applyAlignment="1">
      <alignment horizontal="center" vertical="center" wrapText="1"/>
    </xf>
    <xf numFmtId="4" fontId="9" fillId="7"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4" fontId="9" fillId="7" borderId="8" xfId="0" applyNumberFormat="1" applyFont="1" applyFill="1" applyBorder="1" applyAlignment="1">
      <alignment horizontal="center" vertical="center" wrapText="1"/>
    </xf>
    <xf numFmtId="0" fontId="0" fillId="3" borderId="0" xfId="0" applyFill="1"/>
    <xf numFmtId="0" fontId="9" fillId="7" borderId="28" xfId="0" applyFont="1" applyFill="1" applyBorder="1" applyAlignment="1">
      <alignment horizontal="center" vertical="center" wrapText="1"/>
    </xf>
    <xf numFmtId="0" fontId="10" fillId="3" borderId="29" xfId="0" applyFont="1" applyFill="1" applyBorder="1"/>
    <xf numFmtId="165" fontId="10" fillId="3" borderId="9" xfId="0" applyNumberFormat="1" applyFont="1" applyFill="1" applyBorder="1" applyAlignment="1">
      <alignment horizontal="center"/>
    </xf>
    <xf numFmtId="4" fontId="10" fillId="7" borderId="9" xfId="0" applyNumberFormat="1" applyFont="1" applyFill="1" applyBorder="1"/>
    <xf numFmtId="2" fontId="10" fillId="7" borderId="9" xfId="0" applyNumberFormat="1" applyFont="1" applyFill="1" applyBorder="1"/>
    <xf numFmtId="0" fontId="10" fillId="5" borderId="9" xfId="0" applyFont="1" applyFill="1" applyBorder="1" applyProtection="1">
      <protection locked="0"/>
    </xf>
    <xf numFmtId="2" fontId="10" fillId="7" borderId="3" xfId="0" applyNumberFormat="1" applyFont="1" applyFill="1" applyBorder="1"/>
    <xf numFmtId="0" fontId="23" fillId="5" borderId="1" xfId="0" applyFont="1" applyFill="1" applyBorder="1" applyProtection="1">
      <protection locked="0"/>
    </xf>
    <xf numFmtId="0" fontId="10" fillId="7" borderId="28" xfId="0" applyFont="1" applyFill="1" applyBorder="1"/>
    <xf numFmtId="0" fontId="10" fillId="3" borderId="27" xfId="0" applyFont="1" applyFill="1" applyBorder="1"/>
    <xf numFmtId="165" fontId="10" fillId="3" borderId="1" xfId="0" applyNumberFormat="1" applyFont="1" applyFill="1" applyBorder="1" applyAlignment="1">
      <alignment horizontal="center"/>
    </xf>
    <xf numFmtId="4" fontId="10" fillId="5" borderId="1" xfId="0" applyNumberFormat="1" applyFont="1" applyFill="1" applyBorder="1" applyProtection="1">
      <protection locked="0"/>
    </xf>
    <xf numFmtId="0" fontId="10" fillId="5" borderId="1" xfId="0" applyFont="1" applyFill="1" applyBorder="1" applyProtection="1">
      <protection locked="0"/>
    </xf>
    <xf numFmtId="4" fontId="10" fillId="7" borderId="1" xfId="0" applyNumberFormat="1" applyFont="1" applyFill="1" applyBorder="1"/>
    <xf numFmtId="0" fontId="10" fillId="3" borderId="26" xfId="0" applyFont="1" applyFill="1" applyBorder="1"/>
    <xf numFmtId="4" fontId="10" fillId="3" borderId="0" xfId="0" applyNumberFormat="1" applyFont="1" applyFill="1"/>
    <xf numFmtId="0" fontId="10" fillId="3" borderId="0" xfId="0" applyFont="1" applyFill="1"/>
    <xf numFmtId="4" fontId="9" fillId="7" borderId="1" xfId="0" applyNumberFormat="1" applyFont="1" applyFill="1" applyBorder="1"/>
    <xf numFmtId="4" fontId="9" fillId="3" borderId="0" xfId="0" applyNumberFormat="1" applyFont="1" applyFill="1"/>
    <xf numFmtId="2" fontId="9" fillId="3" borderId="1" xfId="0" applyNumberFormat="1" applyFont="1" applyFill="1" applyBorder="1" applyAlignment="1">
      <alignment horizontal="center"/>
    </xf>
    <xf numFmtId="2" fontId="9" fillId="7" borderId="1" xfId="0" applyNumberFormat="1" applyFont="1" applyFill="1" applyBorder="1" applyAlignment="1">
      <alignment horizontal="center"/>
    </xf>
    <xf numFmtId="0" fontId="0" fillId="3" borderId="26" xfId="0" applyFill="1" applyBorder="1"/>
    <xf numFmtId="4" fontId="10" fillId="3" borderId="8" xfId="0" applyNumberFormat="1" applyFont="1" applyFill="1" applyBorder="1"/>
    <xf numFmtId="4" fontId="10" fillId="3" borderId="10" xfId="0" applyNumberFormat="1" applyFont="1" applyFill="1" applyBorder="1"/>
    <xf numFmtId="2" fontId="10" fillId="5" borderId="1" xfId="0" applyNumberFormat="1" applyFont="1" applyFill="1" applyBorder="1" applyProtection="1">
      <protection locked="0"/>
    </xf>
    <xf numFmtId="2" fontId="0" fillId="5" borderId="1" xfId="0" applyNumberFormat="1" applyFill="1" applyBorder="1" applyProtection="1">
      <protection locked="0"/>
    </xf>
    <xf numFmtId="2" fontId="0" fillId="7" borderId="1" xfId="0" applyNumberFormat="1" applyFill="1" applyBorder="1"/>
    <xf numFmtId="4" fontId="10" fillId="3" borderId="11" xfId="0" applyNumberFormat="1" applyFont="1" applyFill="1" applyBorder="1"/>
    <xf numFmtId="0" fontId="0" fillId="5" borderId="1" xfId="0" applyFill="1" applyBorder="1" applyProtection="1">
      <protection locked="0"/>
    </xf>
    <xf numFmtId="4" fontId="9" fillId="3" borderId="0" xfId="0" applyNumberFormat="1" applyFont="1" applyFill="1" applyAlignment="1">
      <alignment horizontal="center" vertical="center"/>
    </xf>
    <xf numFmtId="4" fontId="9" fillId="3" borderId="0" xfId="0" applyNumberFormat="1" applyFont="1" applyFill="1" applyAlignment="1">
      <alignment horizontal="center" vertical="center" wrapText="1"/>
    </xf>
    <xf numFmtId="2" fontId="10" fillId="3" borderId="0" xfId="0" applyNumberFormat="1" applyFont="1" applyFill="1"/>
    <xf numFmtId="2" fontId="0" fillId="3" borderId="0" xfId="0" applyNumberFormat="1" applyFill="1"/>
    <xf numFmtId="0" fontId="0" fillId="3" borderId="5" xfId="0" applyFill="1" applyBorder="1"/>
    <xf numFmtId="0" fontId="9" fillId="7" borderId="1" xfId="0" applyFont="1" applyFill="1" applyBorder="1"/>
    <xf numFmtId="0" fontId="9" fillId="7" borderId="28" xfId="0" applyFont="1" applyFill="1" applyBorder="1"/>
    <xf numFmtId="4" fontId="10" fillId="3" borderId="26" xfId="0" applyNumberFormat="1" applyFont="1" applyFill="1" applyBorder="1"/>
    <xf numFmtId="0" fontId="0" fillId="3" borderId="25" xfId="0" applyFill="1" applyBorder="1"/>
    <xf numFmtId="2" fontId="9" fillId="7" borderId="30" xfId="0" applyNumberFormat="1" applyFont="1" applyFill="1" applyBorder="1" applyAlignment="1">
      <alignment vertical="center"/>
    </xf>
    <xf numFmtId="2" fontId="9" fillId="7" borderId="31" xfId="0" applyNumberFormat="1" applyFont="1" applyFill="1" applyBorder="1" applyAlignment="1">
      <alignment vertical="center"/>
    </xf>
    <xf numFmtId="4" fontId="10" fillId="3" borderId="32" xfId="0" applyNumberFormat="1" applyFont="1" applyFill="1" applyBorder="1"/>
    <xf numFmtId="4" fontId="0" fillId="3" borderId="33" xfId="0" applyNumberFormat="1" applyFill="1" applyBorder="1"/>
    <xf numFmtId="4" fontId="9" fillId="3" borderId="33" xfId="0" applyNumberFormat="1" applyFont="1" applyFill="1" applyBorder="1" applyAlignment="1">
      <alignment horizontal="center"/>
    </xf>
    <xf numFmtId="4" fontId="10" fillId="3" borderId="33" xfId="0" applyNumberFormat="1" applyFont="1" applyFill="1" applyBorder="1"/>
    <xf numFmtId="4" fontId="9" fillId="3" borderId="33" xfId="0" applyNumberFormat="1" applyFont="1" applyFill="1" applyBorder="1"/>
    <xf numFmtId="2" fontId="9" fillId="3" borderId="31" xfId="0" applyNumberFormat="1" applyFont="1" applyFill="1" applyBorder="1" applyAlignment="1">
      <alignment vertical="center"/>
    </xf>
    <xf numFmtId="4" fontId="9" fillId="3" borderId="31" xfId="0" applyNumberFormat="1" applyFont="1" applyFill="1" applyBorder="1" applyAlignment="1">
      <alignment vertical="center"/>
    </xf>
    <xf numFmtId="0" fontId="0" fillId="3" borderId="33" xfId="0" applyFill="1" applyBorder="1"/>
    <xf numFmtId="0" fontId="0" fillId="3" borderId="34" xfId="0" applyFill="1" applyBorder="1"/>
    <xf numFmtId="4" fontId="10" fillId="0" borderId="26" xfId="0" applyNumberFormat="1" applyFont="1" applyBorder="1"/>
    <xf numFmtId="4" fontId="9" fillId="0" borderId="0" xfId="0" applyNumberFormat="1" applyFont="1" applyAlignment="1">
      <alignment horizontal="center"/>
    </xf>
    <xf numFmtId="4" fontId="9" fillId="0" borderId="0" xfId="0" applyNumberFormat="1" applyFont="1"/>
    <xf numFmtId="2" fontId="9" fillId="0" borderId="0" xfId="0" applyNumberFormat="1" applyFont="1" applyAlignment="1">
      <alignment horizontal="center" vertical="center"/>
    </xf>
    <xf numFmtId="4" fontId="9" fillId="0" borderId="0" xfId="0" applyNumberFormat="1" applyFont="1" applyAlignment="1">
      <alignment horizontal="center" vertical="center"/>
    </xf>
    <xf numFmtId="0" fontId="0" fillId="0" borderId="25" xfId="0" applyBorder="1"/>
    <xf numFmtId="0" fontId="41" fillId="8" borderId="35" xfId="0" applyFont="1" applyFill="1" applyBorder="1" applyAlignment="1">
      <alignment horizontal="center" vertical="center"/>
    </xf>
    <xf numFmtId="0" fontId="41" fillId="8" borderId="36" xfId="0" applyFont="1" applyFill="1" applyBorder="1" applyAlignment="1">
      <alignment horizontal="center" vertical="center"/>
    </xf>
    <xf numFmtId="0" fontId="41" fillId="8" borderId="37" xfId="0" applyFont="1" applyFill="1" applyBorder="1" applyAlignment="1">
      <alignment horizontal="center" vertical="center"/>
    </xf>
    <xf numFmtId="0" fontId="9" fillId="3" borderId="26" xfId="0" applyFont="1" applyFill="1" applyBorder="1" applyAlignment="1">
      <alignment horizontal="center" vertical="center"/>
    </xf>
    <xf numFmtId="0" fontId="9" fillId="9" borderId="0" xfId="0" applyFont="1" applyFill="1" applyAlignment="1">
      <alignment horizontal="center" vertical="center"/>
    </xf>
    <xf numFmtId="0" fontId="9" fillId="10" borderId="29" xfId="0" applyFont="1" applyFill="1" applyBorder="1" applyAlignment="1">
      <alignment horizontal="center" vertical="center"/>
    </xf>
    <xf numFmtId="0" fontId="9" fillId="9" borderId="1" xfId="0" applyFont="1" applyFill="1" applyBorder="1" applyAlignment="1">
      <alignment horizontal="center" vertical="center"/>
    </xf>
    <xf numFmtId="0" fontId="9" fillId="9" borderId="1" xfId="0" applyFont="1" applyFill="1" applyBorder="1" applyAlignment="1">
      <alignment horizontal="center" vertical="center" wrapText="1"/>
    </xf>
    <xf numFmtId="0" fontId="9" fillId="9" borderId="28" xfId="0" applyFont="1" applyFill="1" applyBorder="1" applyAlignment="1">
      <alignment horizontal="center" vertical="center" wrapText="1"/>
    </xf>
    <xf numFmtId="0" fontId="9" fillId="9" borderId="27" xfId="0" applyFont="1" applyFill="1" applyBorder="1" applyAlignment="1">
      <alignment horizontal="center" vertical="center"/>
    </xf>
    <xf numFmtId="0" fontId="10" fillId="5" borderId="1" xfId="0" applyFont="1" applyFill="1" applyBorder="1" applyAlignment="1" applyProtection="1">
      <alignment horizontal="center" vertical="center"/>
      <protection locked="0"/>
    </xf>
    <xf numFmtId="0" fontId="0" fillId="9" borderId="1" xfId="0" applyFill="1" applyBorder="1" applyAlignment="1">
      <alignment vertical="center"/>
    </xf>
    <xf numFmtId="0" fontId="0" fillId="5" borderId="1" xfId="0" applyFill="1" applyBorder="1" applyAlignment="1" applyProtection="1">
      <alignment vertical="center"/>
      <protection locked="0"/>
    </xf>
    <xf numFmtId="0" fontId="0" fillId="9" borderId="28" xfId="0" applyFill="1" applyBorder="1" applyAlignment="1">
      <alignment vertical="center"/>
    </xf>
    <xf numFmtId="0" fontId="10" fillId="3" borderId="26" xfId="0" applyFont="1" applyFill="1" applyBorder="1" applyAlignment="1">
      <alignment vertical="center"/>
    </xf>
    <xf numFmtId="2" fontId="10" fillId="3" borderId="0" xfId="0" applyNumberFormat="1" applyFont="1" applyFill="1" applyAlignment="1">
      <alignment vertical="center"/>
    </xf>
    <xf numFmtId="0" fontId="13" fillId="10" borderId="38" xfId="0" applyFont="1" applyFill="1" applyBorder="1" applyAlignment="1">
      <alignment horizontal="center" vertical="center"/>
    </xf>
    <xf numFmtId="0" fontId="13" fillId="10" borderId="4" xfId="0" applyFont="1" applyFill="1" applyBorder="1" applyAlignment="1">
      <alignment horizontal="center" vertical="center"/>
    </xf>
    <xf numFmtId="0" fontId="9" fillId="9" borderId="27" xfId="0" applyFont="1" applyFill="1" applyBorder="1" applyAlignment="1">
      <alignment horizontal="center" vertical="center" wrapText="1"/>
    </xf>
    <xf numFmtId="4" fontId="9" fillId="9" borderId="1" xfId="0" applyNumberFormat="1" applyFont="1" applyFill="1" applyBorder="1" applyAlignment="1">
      <alignment horizontal="center" vertical="center" wrapText="1"/>
    </xf>
    <xf numFmtId="4" fontId="9" fillId="10" borderId="12" xfId="0" applyNumberFormat="1" applyFont="1" applyFill="1" applyBorder="1" applyAlignment="1">
      <alignment horizontal="center" vertical="center" wrapText="1"/>
    </xf>
    <xf numFmtId="4" fontId="9" fillId="3" borderId="11" xfId="0" applyNumberFormat="1" applyFont="1" applyFill="1" applyBorder="1" applyAlignment="1">
      <alignment horizontal="center" vertical="center" wrapText="1"/>
    </xf>
    <xf numFmtId="0" fontId="9" fillId="10" borderId="8" xfId="0" applyFont="1" applyFill="1" applyBorder="1" applyAlignment="1">
      <alignment horizontal="center" vertical="center" wrapText="1"/>
    </xf>
    <xf numFmtId="0" fontId="10" fillId="9" borderId="27" xfId="0" applyFont="1" applyFill="1" applyBorder="1" applyAlignment="1">
      <alignment vertical="center" wrapText="1"/>
    </xf>
    <xf numFmtId="165" fontId="10" fillId="3" borderId="1" xfId="0" applyNumberFormat="1" applyFont="1" applyFill="1" applyBorder="1" applyAlignment="1">
      <alignment horizontal="center" vertical="center" wrapText="1"/>
    </xf>
    <xf numFmtId="4" fontId="10" fillId="5" borderId="1" xfId="0" applyNumberFormat="1" applyFont="1" applyFill="1" applyBorder="1" applyAlignment="1" applyProtection="1">
      <alignment vertical="center"/>
      <protection locked="0"/>
    </xf>
    <xf numFmtId="4" fontId="10" fillId="10" borderId="12" xfId="0" applyNumberFormat="1" applyFont="1" applyFill="1" applyBorder="1" applyAlignment="1">
      <alignment vertical="center"/>
    </xf>
    <xf numFmtId="4" fontId="10" fillId="5" borderId="11" xfId="0" applyNumberFormat="1" applyFont="1" applyFill="1" applyBorder="1" applyAlignment="1" applyProtection="1">
      <alignment horizontal="center" vertical="center" wrapText="1"/>
      <protection locked="0"/>
    </xf>
    <xf numFmtId="0" fontId="10" fillId="5" borderId="1" xfId="0" applyFont="1" applyFill="1" applyBorder="1" applyAlignment="1" applyProtection="1">
      <alignment vertical="center"/>
      <protection locked="0"/>
    </xf>
    <xf numFmtId="2" fontId="10" fillId="10" borderId="1" xfId="0" applyNumberFormat="1" applyFont="1" applyFill="1" applyBorder="1" applyAlignment="1">
      <alignment vertical="center"/>
    </xf>
    <xf numFmtId="4" fontId="10" fillId="9" borderId="9" xfId="0" applyNumberFormat="1" applyFont="1" applyFill="1" applyBorder="1" applyAlignment="1">
      <alignment vertical="center"/>
    </xf>
    <xf numFmtId="0" fontId="10" fillId="5" borderId="13" xfId="0" applyFont="1" applyFill="1" applyBorder="1" applyAlignment="1" applyProtection="1">
      <alignment vertical="center"/>
      <protection locked="0"/>
    </xf>
    <xf numFmtId="2" fontId="10" fillId="10" borderId="13" xfId="0" applyNumberFormat="1" applyFont="1" applyFill="1" applyBorder="1" applyAlignment="1">
      <alignment vertical="center"/>
    </xf>
    <xf numFmtId="0" fontId="10" fillId="9" borderId="26" xfId="0" applyFont="1" applyFill="1" applyBorder="1" applyAlignment="1">
      <alignment vertical="center" wrapText="1"/>
    </xf>
    <xf numFmtId="4" fontId="10" fillId="9" borderId="0" xfId="0" applyNumberFormat="1" applyFont="1" applyFill="1" applyAlignment="1">
      <alignment horizontal="center" vertical="center" wrapText="1"/>
    </xf>
    <xf numFmtId="4" fontId="10" fillId="3" borderId="0" xfId="0" applyNumberFormat="1" applyFont="1" applyFill="1" applyAlignment="1">
      <alignment horizontal="center" vertical="center" wrapText="1"/>
    </xf>
    <xf numFmtId="0" fontId="0" fillId="9" borderId="26" xfId="0" applyFill="1" applyBorder="1" applyAlignment="1">
      <alignment vertical="center"/>
    </xf>
    <xf numFmtId="4" fontId="0" fillId="9" borderId="0" xfId="0" applyNumberFormat="1" applyFill="1" applyAlignment="1">
      <alignment vertical="center"/>
    </xf>
    <xf numFmtId="4" fontId="0" fillId="3" borderId="0" xfId="0" applyNumberFormat="1" applyFill="1" applyAlignment="1">
      <alignment vertical="center"/>
    </xf>
    <xf numFmtId="0" fontId="0" fillId="9" borderId="39" xfId="0" applyFill="1" applyBorder="1" applyAlignment="1">
      <alignment vertical="center"/>
    </xf>
    <xf numFmtId="4" fontId="0" fillId="9" borderId="40" xfId="0" applyNumberFormat="1" applyFill="1" applyBorder="1" applyAlignment="1">
      <alignment vertical="center"/>
    </xf>
    <xf numFmtId="4" fontId="0" fillId="3" borderId="40" xfId="0" applyNumberFormat="1" applyFill="1" applyBorder="1" applyAlignment="1">
      <alignment vertical="center"/>
    </xf>
    <xf numFmtId="0" fontId="0" fillId="3" borderId="40" xfId="0" applyFill="1" applyBorder="1" applyAlignment="1">
      <alignment vertical="center"/>
    </xf>
    <xf numFmtId="0" fontId="10" fillId="3" borderId="40" xfId="0" applyFont="1" applyFill="1" applyBorder="1" applyAlignment="1">
      <alignment vertical="center"/>
    </xf>
    <xf numFmtId="0" fontId="9" fillId="9" borderId="41" xfId="0" applyFont="1" applyFill="1" applyBorder="1" applyAlignment="1">
      <alignment vertical="center"/>
    </xf>
    <xf numFmtId="0" fontId="9" fillId="9" borderId="42" xfId="0" applyFont="1" applyFill="1" applyBorder="1" applyAlignment="1">
      <alignment vertical="center"/>
    </xf>
    <xf numFmtId="0" fontId="0" fillId="0" borderId="26" xfId="0" applyBorder="1"/>
    <xf numFmtId="0" fontId="41" fillId="11" borderId="43" xfId="0" applyFont="1" applyFill="1" applyBorder="1" applyAlignment="1">
      <alignment horizontal="center" vertical="top" wrapText="1"/>
    </xf>
    <xf numFmtId="0" fontId="41" fillId="11" borderId="44" xfId="0" applyFont="1" applyFill="1" applyBorder="1" applyAlignment="1">
      <alignment horizontal="center" vertical="top" wrapText="1"/>
    </xf>
    <xf numFmtId="0" fontId="41" fillId="11" borderId="45" xfId="0" applyFont="1" applyFill="1" applyBorder="1" applyAlignment="1">
      <alignment horizontal="center" vertical="top" wrapText="1"/>
    </xf>
    <xf numFmtId="0" fontId="9" fillId="3" borderId="26" xfId="0" applyFont="1" applyFill="1" applyBorder="1" applyAlignment="1">
      <alignment horizontal="center" vertical="top" wrapText="1"/>
    </xf>
    <xf numFmtId="0" fontId="9" fillId="3" borderId="0" xfId="0" applyFont="1" applyFill="1" applyAlignment="1">
      <alignment horizontal="center" vertical="top" wrapText="1"/>
    </xf>
    <xf numFmtId="4" fontId="0" fillId="3" borderId="0" xfId="0" applyNumberFormat="1" applyFill="1"/>
    <xf numFmtId="0" fontId="10" fillId="3" borderId="27" xfId="0" applyFont="1" applyFill="1" applyBorder="1" applyAlignment="1">
      <alignment wrapText="1"/>
    </xf>
    <xf numFmtId="4" fontId="9" fillId="12" borderId="1" xfId="0" applyNumberFormat="1" applyFont="1" applyFill="1" applyBorder="1" applyAlignment="1">
      <alignment horizontal="center" vertical="center" wrapText="1"/>
    </xf>
    <xf numFmtId="4" fontId="9" fillId="12" borderId="1" xfId="0" applyNumberFormat="1" applyFont="1" applyFill="1" applyBorder="1" applyAlignment="1">
      <alignment horizontal="center" vertical="top" wrapText="1"/>
    </xf>
    <xf numFmtId="0" fontId="10" fillId="12" borderId="27" xfId="0" applyFont="1" applyFill="1" applyBorder="1" applyAlignment="1">
      <alignment wrapText="1"/>
    </xf>
    <xf numFmtId="44" fontId="10" fillId="12" borderId="1" xfId="0" applyNumberFormat="1" applyFont="1" applyFill="1" applyBorder="1"/>
    <xf numFmtId="4" fontId="10" fillId="12" borderId="1" xfId="0" applyNumberFormat="1" applyFont="1" applyFill="1" applyBorder="1"/>
    <xf numFmtId="4" fontId="15" fillId="3" borderId="0" xfId="0" applyNumberFormat="1" applyFont="1" applyFill="1"/>
    <xf numFmtId="0" fontId="10" fillId="12" borderId="27" xfId="0" applyFont="1" applyFill="1" applyBorder="1" applyAlignment="1">
      <alignment vertical="center" wrapText="1"/>
    </xf>
    <xf numFmtId="4" fontId="10" fillId="5" borderId="13" xfId="0" applyNumberFormat="1" applyFont="1" applyFill="1" applyBorder="1" applyProtection="1">
      <protection locked="0"/>
    </xf>
    <xf numFmtId="4" fontId="10" fillId="12" borderId="13" xfId="0" applyNumberFormat="1" applyFont="1" applyFill="1" applyBorder="1"/>
    <xf numFmtId="0" fontId="10" fillId="12" borderId="26" xfId="0" applyFont="1" applyFill="1" applyBorder="1"/>
    <xf numFmtId="4" fontId="9" fillId="12" borderId="8" xfId="0" applyNumberFormat="1" applyFont="1" applyFill="1" applyBorder="1"/>
    <xf numFmtId="4" fontId="10" fillId="12" borderId="14" xfId="0" applyNumberFormat="1" applyFont="1" applyFill="1" applyBorder="1"/>
    <xf numFmtId="4" fontId="9" fillId="12" borderId="11" xfId="0" applyNumberFormat="1" applyFont="1" applyFill="1" applyBorder="1"/>
    <xf numFmtId="0" fontId="0" fillId="3" borderId="0" xfId="0" applyFill="1" applyAlignment="1">
      <alignment vertical="top" wrapText="1"/>
    </xf>
    <xf numFmtId="0" fontId="0" fillId="3" borderId="46" xfId="0" applyFill="1" applyBorder="1"/>
    <xf numFmtId="4" fontId="0" fillId="3" borderId="47" xfId="0" applyNumberFormat="1" applyFill="1" applyBorder="1"/>
    <xf numFmtId="0" fontId="0" fillId="3" borderId="47" xfId="0" applyFill="1" applyBorder="1"/>
    <xf numFmtId="0" fontId="0" fillId="3" borderId="48" xfId="0" applyFill="1" applyBorder="1"/>
    <xf numFmtId="0" fontId="0" fillId="0" borderId="49" xfId="0" applyBorder="1"/>
    <xf numFmtId="0" fontId="0" fillId="0" borderId="50" xfId="0" applyBorder="1"/>
    <xf numFmtId="0" fontId="0" fillId="0" borderId="51" xfId="0" applyBorder="1"/>
    <xf numFmtId="0" fontId="36" fillId="0" borderId="2" xfId="0" applyFont="1" applyBorder="1" applyAlignment="1">
      <alignment horizontal="left" vertical="center"/>
    </xf>
    <xf numFmtId="0" fontId="0" fillId="9" borderId="11" xfId="0" applyFill="1" applyBorder="1" applyAlignment="1">
      <alignment vertical="center"/>
    </xf>
    <xf numFmtId="4" fontId="9" fillId="9" borderId="15" xfId="0" applyNumberFormat="1" applyFont="1" applyFill="1" applyBorder="1" applyAlignment="1">
      <alignment vertical="center"/>
    </xf>
    <xf numFmtId="0" fontId="10" fillId="9" borderId="16" xfId="0" applyFont="1" applyFill="1" applyBorder="1" applyAlignment="1">
      <alignment vertical="center"/>
    </xf>
    <xf numFmtId="4" fontId="9" fillId="9" borderId="16" xfId="0" applyNumberFormat="1" applyFont="1" applyFill="1" applyBorder="1" applyAlignment="1">
      <alignment vertical="center"/>
    </xf>
    <xf numFmtId="0" fontId="9" fillId="13" borderId="44" xfId="0" applyFont="1" applyFill="1" applyBorder="1" applyAlignment="1">
      <alignment vertical="center"/>
    </xf>
    <xf numFmtId="0" fontId="9" fillId="13" borderId="47" xfId="0" applyFont="1" applyFill="1" applyBorder="1" applyAlignment="1">
      <alignment vertical="center"/>
    </xf>
    <xf numFmtId="3" fontId="10" fillId="5" borderId="9" xfId="0" applyNumberFormat="1" applyFont="1" applyFill="1" applyBorder="1" applyProtection="1">
      <protection locked="0"/>
    </xf>
    <xf numFmtId="3" fontId="10" fillId="5" borderId="1" xfId="0" applyNumberFormat="1" applyFont="1" applyFill="1" applyBorder="1" applyProtection="1">
      <protection locked="0"/>
    </xf>
    <xf numFmtId="4" fontId="9" fillId="10" borderId="52" xfId="0" applyNumberFormat="1" applyFont="1" applyFill="1" applyBorder="1" applyAlignment="1">
      <alignment vertical="center"/>
    </xf>
    <xf numFmtId="4" fontId="9" fillId="10" borderId="53" xfId="0" applyNumberFormat="1" applyFont="1" applyFill="1" applyBorder="1" applyAlignment="1">
      <alignment vertical="center"/>
    </xf>
    <xf numFmtId="0" fontId="42" fillId="0" borderId="0" xfId="0" applyFont="1"/>
    <xf numFmtId="1" fontId="43" fillId="2" borderId="54" xfId="0" applyNumberFormat="1" applyFont="1" applyFill="1" applyBorder="1" applyAlignment="1" applyProtection="1">
      <alignment vertical="center"/>
      <protection locked="0"/>
    </xf>
    <xf numFmtId="0" fontId="22" fillId="5" borderId="55" xfId="0" applyFont="1" applyFill="1" applyBorder="1" applyAlignment="1" applyProtection="1">
      <alignment horizontal="left"/>
      <protection locked="0"/>
    </xf>
    <xf numFmtId="0" fontId="9" fillId="0" borderId="1" xfId="0" applyFont="1" applyBorder="1" applyAlignment="1">
      <alignment horizontal="center" vertical="center" wrapText="1"/>
    </xf>
    <xf numFmtId="0" fontId="13" fillId="3" borderId="26" xfId="0" applyFont="1" applyFill="1" applyBorder="1" applyAlignment="1">
      <alignment horizontal="center" vertical="center"/>
    </xf>
    <xf numFmtId="0" fontId="13" fillId="3" borderId="0" xfId="0" applyFont="1" applyFill="1" applyAlignment="1">
      <alignment horizontal="center" vertical="center"/>
    </xf>
    <xf numFmtId="0" fontId="44" fillId="0" borderId="0" xfId="0" applyFont="1" applyAlignment="1">
      <alignment horizontal="center" vertical="center" wrapText="1"/>
    </xf>
    <xf numFmtId="169" fontId="30" fillId="4" borderId="1" xfId="0" applyNumberFormat="1" applyFont="1" applyFill="1" applyBorder="1" applyAlignment="1">
      <alignment vertical="center"/>
    </xf>
    <xf numFmtId="169" fontId="36" fillId="3" borderId="1" xfId="0" applyNumberFormat="1" applyFont="1" applyFill="1" applyBorder="1" applyAlignment="1">
      <alignment horizontal="center" vertical="center"/>
    </xf>
    <xf numFmtId="169" fontId="36" fillId="12" borderId="1" xfId="0" applyNumberFormat="1" applyFont="1" applyFill="1" applyBorder="1" applyAlignment="1">
      <alignment horizontal="center" vertical="center"/>
    </xf>
    <xf numFmtId="169" fontId="23" fillId="5" borderId="1" xfId="0" applyNumberFormat="1" applyFont="1" applyFill="1" applyBorder="1" applyAlignment="1" applyProtection="1">
      <alignment vertical="center"/>
      <protection locked="0"/>
    </xf>
    <xf numFmtId="169" fontId="30" fillId="4" borderId="1" xfId="0" applyNumberFormat="1" applyFont="1" applyFill="1" applyBorder="1" applyAlignment="1">
      <alignment vertical="center" wrapText="1"/>
    </xf>
    <xf numFmtId="169" fontId="36" fillId="12" borderId="1" xfId="0" applyNumberFormat="1" applyFont="1" applyFill="1" applyBorder="1" applyAlignment="1">
      <alignment horizontal="right" vertical="center"/>
    </xf>
    <xf numFmtId="0" fontId="40" fillId="0" borderId="26" xfId="0" applyFont="1" applyBorder="1" applyAlignment="1">
      <alignment horizontal="center"/>
    </xf>
    <xf numFmtId="0" fontId="36" fillId="0" borderId="26" xfId="0" applyFont="1" applyBorder="1"/>
    <xf numFmtId="4" fontId="9" fillId="3" borderId="26" xfId="0" applyNumberFormat="1" applyFont="1" applyFill="1" applyBorder="1" applyAlignment="1">
      <alignment vertical="center" wrapText="1"/>
    </xf>
    <xf numFmtId="0" fontId="45" fillId="0" borderId="0" xfId="0" applyFont="1" applyAlignment="1">
      <alignment vertical="center"/>
    </xf>
    <xf numFmtId="0" fontId="46" fillId="0" borderId="0" xfId="0" applyFont="1" applyAlignment="1">
      <alignment wrapText="1"/>
    </xf>
    <xf numFmtId="0" fontId="0" fillId="0" borderId="0" xfId="0" applyAlignment="1">
      <alignment wrapText="1"/>
    </xf>
    <xf numFmtId="1" fontId="43" fillId="0" borderId="0" xfId="0" applyNumberFormat="1" applyFont="1" applyAlignment="1">
      <alignment vertical="center"/>
    </xf>
    <xf numFmtId="0" fontId="46" fillId="0" borderId="0" xfId="0" applyFont="1" applyAlignment="1">
      <alignment vertical="center" wrapText="1"/>
    </xf>
    <xf numFmtId="0" fontId="47" fillId="3" borderId="0" xfId="0" applyFont="1" applyFill="1" applyAlignment="1">
      <alignment horizontal="left"/>
    </xf>
    <xf numFmtId="0" fontId="48" fillId="3" borderId="0" xfId="0" applyFont="1" applyFill="1" applyAlignment="1">
      <alignment horizontal="left"/>
    </xf>
    <xf numFmtId="0" fontId="49" fillId="0" borderId="0" xfId="0" applyFont="1"/>
    <xf numFmtId="0" fontId="17" fillId="3" borderId="0" xfId="0" applyFont="1" applyFill="1" applyAlignment="1">
      <alignment horizontal="left" vertical="top"/>
    </xf>
    <xf numFmtId="0" fontId="47" fillId="3" borderId="0" xfId="0" applyFont="1" applyFill="1" applyAlignment="1">
      <alignment horizontal="left" vertical="center"/>
    </xf>
    <xf numFmtId="0" fontId="17" fillId="3" borderId="0" xfId="0" applyFont="1" applyFill="1" applyAlignment="1">
      <alignment horizontal="left" vertical="center"/>
    </xf>
    <xf numFmtId="0" fontId="50" fillId="0" borderId="0" xfId="0" applyFont="1" applyAlignment="1">
      <alignment vertical="center"/>
    </xf>
    <xf numFmtId="0" fontId="22" fillId="0" borderId="0" xfId="0" applyFont="1" applyAlignment="1">
      <alignment horizontal="left"/>
    </xf>
    <xf numFmtId="0" fontId="23" fillId="0" borderId="17" xfId="0" applyFont="1" applyBorder="1"/>
    <xf numFmtId="0" fontId="23" fillId="0" borderId="18" xfId="0" applyFont="1" applyBorder="1"/>
    <xf numFmtId="0" fontId="51" fillId="0" borderId="0" xfId="0" applyFont="1"/>
    <xf numFmtId="0" fontId="23" fillId="0" borderId="0" xfId="0" applyFont="1" applyAlignment="1">
      <alignment vertical="center"/>
    </xf>
    <xf numFmtId="0" fontId="23" fillId="0" borderId="0" xfId="0" applyFont="1" applyAlignment="1">
      <alignment wrapText="1"/>
    </xf>
    <xf numFmtId="166" fontId="10" fillId="3" borderId="20" xfId="1" applyNumberFormat="1" applyFont="1" applyFill="1" applyBorder="1" applyAlignment="1" applyProtection="1">
      <alignment horizontal="center" vertical="center"/>
    </xf>
    <xf numFmtId="167" fontId="10" fillId="0" borderId="23" xfId="0" applyNumberFormat="1" applyFont="1" applyBorder="1" applyAlignment="1">
      <alignment horizontal="left" vertical="center"/>
    </xf>
    <xf numFmtId="168" fontId="23" fillId="0" borderId="0" xfId="0" applyNumberFormat="1" applyFont="1" applyAlignment="1">
      <alignment wrapText="1"/>
    </xf>
    <xf numFmtId="167" fontId="10" fillId="0" borderId="56" xfId="0" applyNumberFormat="1" applyFont="1" applyBorder="1" applyAlignment="1">
      <alignment horizontal="left" vertical="center"/>
    </xf>
    <xf numFmtId="0" fontId="10" fillId="3" borderId="20" xfId="1" applyNumberFormat="1" applyFont="1" applyFill="1" applyBorder="1" applyAlignment="1" applyProtection="1">
      <alignment horizontal="center" vertical="center"/>
    </xf>
    <xf numFmtId="1" fontId="10" fillId="3" borderId="20" xfId="1" applyNumberFormat="1" applyFont="1" applyFill="1" applyBorder="1" applyAlignment="1" applyProtection="1">
      <alignment horizontal="center" vertical="center"/>
    </xf>
    <xf numFmtId="0" fontId="23" fillId="0" borderId="0" xfId="0" applyFont="1" applyAlignment="1">
      <alignment vertical="center" wrapText="1"/>
    </xf>
    <xf numFmtId="0" fontId="23" fillId="0" borderId="4" xfId="0" applyFont="1" applyBorder="1" applyAlignment="1">
      <alignment vertical="center"/>
    </xf>
    <xf numFmtId="0" fontId="23" fillId="0" borderId="4" xfId="0" applyFont="1" applyBorder="1" applyAlignment="1">
      <alignment vertical="top"/>
    </xf>
    <xf numFmtId="0" fontId="23" fillId="0" borderId="6" xfId="0" applyFont="1" applyBorder="1" applyAlignment="1">
      <alignment vertical="top"/>
    </xf>
    <xf numFmtId="0" fontId="23" fillId="0" borderId="0" xfId="0" applyFont="1" applyAlignment="1">
      <alignment vertical="top"/>
    </xf>
    <xf numFmtId="0" fontId="10" fillId="0" borderId="0" xfId="0" applyFont="1" applyAlignment="1">
      <alignment horizontal="center" vertical="center"/>
    </xf>
    <xf numFmtId="169" fontId="23" fillId="3" borderId="1" xfId="0" applyNumberFormat="1" applyFont="1" applyFill="1" applyBorder="1" applyAlignment="1">
      <alignment vertical="center"/>
    </xf>
    <xf numFmtId="0" fontId="31" fillId="0" borderId="0" xfId="0" applyFont="1" applyAlignment="1" applyProtection="1">
      <alignment vertical="center"/>
      <protection locked="0"/>
    </xf>
    <xf numFmtId="0" fontId="23" fillId="0" borderId="0" xfId="0" applyFont="1" applyAlignment="1" applyProtection="1">
      <alignment wrapText="1"/>
      <protection locked="0"/>
    </xf>
    <xf numFmtId="166" fontId="10" fillId="3" borderId="21" xfId="1" applyNumberFormat="1" applyFont="1" applyFill="1" applyBorder="1" applyAlignment="1" applyProtection="1">
      <alignment horizontal="center" vertical="center"/>
    </xf>
    <xf numFmtId="167" fontId="10" fillId="0" borderId="57" xfId="0" applyNumberFormat="1" applyFont="1" applyBorder="1" applyAlignment="1">
      <alignment horizontal="left" vertical="center"/>
    </xf>
    <xf numFmtId="167" fontId="10" fillId="0" borderId="0" xfId="0" applyNumberFormat="1" applyFont="1" applyAlignment="1">
      <alignment horizontal="left" vertical="center"/>
    </xf>
    <xf numFmtId="0" fontId="10" fillId="3" borderId="58" xfId="1" applyNumberFormat="1" applyFont="1" applyFill="1" applyBorder="1" applyAlignment="1" applyProtection="1">
      <alignment horizontal="center" vertical="center"/>
    </xf>
    <xf numFmtId="1" fontId="10" fillId="3" borderId="59" xfId="1" applyNumberFormat="1" applyFont="1" applyFill="1" applyBorder="1" applyAlignment="1" applyProtection="1">
      <alignment horizontal="center" vertical="center"/>
    </xf>
    <xf numFmtId="0" fontId="23" fillId="5" borderId="24" xfId="0" applyFont="1" applyFill="1" applyBorder="1" applyAlignment="1">
      <alignment vertical="center"/>
    </xf>
    <xf numFmtId="0" fontId="36" fillId="0" borderId="1" xfId="0" applyFont="1" applyBorder="1" applyAlignment="1">
      <alignment horizontal="center" vertical="center"/>
    </xf>
    <xf numFmtId="0" fontId="51" fillId="0" borderId="7" xfId="0" applyFont="1" applyBorder="1"/>
    <xf numFmtId="0" fontId="27" fillId="3" borderId="7" xfId="0" applyFont="1" applyFill="1" applyBorder="1" applyAlignment="1">
      <alignment vertical="top" wrapText="1"/>
    </xf>
    <xf numFmtId="167" fontId="20" fillId="2" borderId="20" xfId="0" applyNumberFormat="1" applyFont="1" applyFill="1" applyBorder="1" applyAlignment="1" applyProtection="1">
      <alignment horizontal="left" vertical="center"/>
      <protection locked="0"/>
    </xf>
    <xf numFmtId="167" fontId="20" fillId="5" borderId="24" xfId="0" applyNumberFormat="1" applyFont="1" applyFill="1" applyBorder="1" applyAlignment="1" applyProtection="1">
      <alignment horizontal="left" vertical="center"/>
      <protection locked="0"/>
    </xf>
    <xf numFmtId="0" fontId="41" fillId="0" borderId="0" xfId="0" applyFont="1" applyAlignment="1">
      <alignment vertical="top" wrapText="1"/>
    </xf>
    <xf numFmtId="0" fontId="52" fillId="0" borderId="0" xfId="0" applyFont="1" applyAlignment="1">
      <alignment horizontal="center" vertical="center" wrapText="1"/>
    </xf>
    <xf numFmtId="0" fontId="32" fillId="0" borderId="0" xfId="0" applyFont="1"/>
    <xf numFmtId="0" fontId="51" fillId="0" borderId="6" xfId="0" applyFont="1" applyBorder="1"/>
    <xf numFmtId="0" fontId="22" fillId="0" borderId="60" xfId="0" applyFont="1" applyBorder="1" applyAlignment="1">
      <alignment horizontal="center" vertical="center"/>
    </xf>
    <xf numFmtId="0" fontId="53" fillId="0" borderId="60" xfId="0" applyFont="1" applyBorder="1" applyAlignment="1">
      <alignment horizontal="center" vertical="center"/>
    </xf>
    <xf numFmtId="170" fontId="54" fillId="0" borderId="60" xfId="0" applyNumberFormat="1" applyFont="1" applyBorder="1" applyAlignment="1" applyProtection="1">
      <alignment horizontal="right" vertical="center"/>
      <protection locked="0"/>
    </xf>
    <xf numFmtId="170" fontId="55" fillId="0" borderId="60" xfId="0" applyNumberFormat="1" applyFont="1" applyBorder="1" applyAlignment="1">
      <alignment vertical="center"/>
    </xf>
    <xf numFmtId="0" fontId="22" fillId="0" borderId="61" xfId="0" applyFont="1" applyBorder="1"/>
    <xf numFmtId="14" fontId="43" fillId="2" borderId="54" xfId="0" applyNumberFormat="1" applyFont="1" applyFill="1" applyBorder="1" applyAlignment="1" applyProtection="1">
      <alignment vertical="center"/>
      <protection locked="0"/>
    </xf>
    <xf numFmtId="0" fontId="51" fillId="0" borderId="2" xfId="0" applyFont="1" applyBorder="1" applyAlignment="1">
      <alignment horizontal="center" vertical="center" wrapText="1"/>
    </xf>
    <xf numFmtId="0" fontId="4" fillId="3" borderId="1" xfId="2" applyFill="1" applyBorder="1" applyAlignment="1">
      <alignment readingOrder="1"/>
    </xf>
    <xf numFmtId="0" fontId="2" fillId="3" borderId="1" xfId="2" applyFont="1" applyFill="1" applyBorder="1" applyAlignment="1">
      <alignment readingOrder="1"/>
    </xf>
    <xf numFmtId="1" fontId="4" fillId="3" borderId="1" xfId="2" applyNumberFormat="1" applyFill="1" applyBorder="1" applyAlignment="1">
      <alignment readingOrder="1"/>
    </xf>
    <xf numFmtId="0" fontId="3" fillId="3" borderId="1" xfId="2" applyFont="1" applyFill="1" applyBorder="1" applyAlignment="1">
      <alignment readingOrder="1"/>
    </xf>
    <xf numFmtId="0" fontId="4" fillId="3" borderId="1" xfId="2" applyFill="1" applyBorder="1" applyAlignment="1" applyProtection="1">
      <alignment readingOrder="1"/>
      <protection locked="0"/>
    </xf>
    <xf numFmtId="2" fontId="4" fillId="3" borderId="1" xfId="2" applyNumberFormat="1" applyFill="1" applyBorder="1" applyAlignment="1">
      <alignment readingOrder="1"/>
    </xf>
    <xf numFmtId="0" fontId="2" fillId="3" borderId="1" xfId="2" applyFont="1" applyFill="1" applyBorder="1" applyAlignment="1">
      <alignment horizontal="right" readingOrder="1"/>
    </xf>
    <xf numFmtId="0" fontId="2" fillId="14" borderId="1" xfId="2" applyFont="1" applyFill="1" applyBorder="1" applyAlignment="1">
      <alignment readingOrder="1"/>
    </xf>
    <xf numFmtId="2" fontId="2" fillId="14" borderId="1" xfId="2" applyNumberFormat="1" applyFont="1" applyFill="1" applyBorder="1" applyAlignment="1">
      <alignment readingOrder="1"/>
    </xf>
    <xf numFmtId="1" fontId="2" fillId="14" borderId="1" xfId="2" applyNumberFormat="1" applyFont="1" applyFill="1" applyBorder="1" applyAlignment="1">
      <alignment readingOrder="1"/>
    </xf>
    <xf numFmtId="0" fontId="3" fillId="14" borderId="1" xfId="2" applyFont="1" applyFill="1" applyBorder="1" applyAlignment="1">
      <alignment readingOrder="1"/>
    </xf>
    <xf numFmtId="0" fontId="2" fillId="15" borderId="1" xfId="2" applyFont="1" applyFill="1" applyBorder="1" applyAlignment="1">
      <alignment readingOrder="1"/>
    </xf>
    <xf numFmtId="2" fontId="2" fillId="15" borderId="1" xfId="2" applyNumberFormat="1" applyFont="1" applyFill="1" applyBorder="1" applyAlignment="1">
      <alignment readingOrder="1"/>
    </xf>
    <xf numFmtId="1" fontId="2" fillId="15" borderId="1" xfId="2" applyNumberFormat="1" applyFont="1" applyFill="1" applyBorder="1" applyAlignment="1">
      <alignment readingOrder="1"/>
    </xf>
    <xf numFmtId="0" fontId="3" fillId="15" borderId="1" xfId="2" applyFont="1" applyFill="1" applyBorder="1" applyAlignment="1">
      <alignment readingOrder="1"/>
    </xf>
    <xf numFmtId="0" fontId="56" fillId="14" borderId="1" xfId="2" applyFont="1" applyFill="1" applyBorder="1" applyAlignment="1">
      <alignment readingOrder="1"/>
    </xf>
    <xf numFmtId="2" fontId="56" fillId="14" borderId="1" xfId="2" applyNumberFormat="1" applyFont="1" applyFill="1" applyBorder="1" applyAlignment="1">
      <alignment readingOrder="1"/>
    </xf>
    <xf numFmtId="1" fontId="56" fillId="14" borderId="1" xfId="2" applyNumberFormat="1" applyFont="1" applyFill="1" applyBorder="1" applyAlignment="1">
      <alignment readingOrder="1"/>
    </xf>
    <xf numFmtId="0" fontId="57" fillId="14" borderId="1" xfId="2" applyFont="1" applyFill="1" applyBorder="1" applyAlignment="1">
      <alignment readingOrder="1"/>
    </xf>
    <xf numFmtId="0" fontId="2" fillId="14" borderId="1" xfId="2" applyFont="1" applyFill="1" applyBorder="1" applyAlignment="1">
      <alignment horizontal="left" vertical="center" readingOrder="1"/>
    </xf>
    <xf numFmtId="0" fontId="56" fillId="14" borderId="1" xfId="2" applyFont="1" applyFill="1" applyBorder="1" applyAlignment="1">
      <alignment horizontal="left" vertical="center" wrapText="1" readingOrder="1"/>
    </xf>
    <xf numFmtId="0" fontId="56" fillId="14" borderId="1" xfId="2" applyFont="1" applyFill="1" applyBorder="1" applyAlignment="1">
      <alignment horizontal="right" vertical="center" readingOrder="1"/>
    </xf>
    <xf numFmtId="2" fontId="56" fillId="14" borderId="1" xfId="2" applyNumberFormat="1" applyFont="1" applyFill="1" applyBorder="1" applyAlignment="1">
      <alignment horizontal="right" vertical="center" readingOrder="1"/>
    </xf>
    <xf numFmtId="1" fontId="56" fillId="14" borderId="1" xfId="2" applyNumberFormat="1" applyFont="1" applyFill="1" applyBorder="1" applyAlignment="1">
      <alignment horizontal="right" vertical="center" readingOrder="1"/>
    </xf>
    <xf numFmtId="0" fontId="57" fillId="14" borderId="1" xfId="2" applyFont="1" applyFill="1" applyBorder="1" applyAlignment="1">
      <alignment horizontal="right" vertical="center" readingOrder="1"/>
    </xf>
    <xf numFmtId="0" fontId="2" fillId="14" borderId="1" xfId="2" applyFont="1" applyFill="1" applyBorder="1" applyAlignment="1">
      <alignment horizontal="right" vertical="center" readingOrder="1"/>
    </xf>
    <xf numFmtId="0" fontId="58" fillId="14" borderId="1" xfId="2" applyFont="1" applyFill="1" applyBorder="1" applyAlignment="1">
      <alignment readingOrder="1"/>
    </xf>
    <xf numFmtId="2" fontId="2" fillId="3" borderId="1" xfId="2" applyNumberFormat="1" applyFont="1" applyFill="1" applyBorder="1" applyAlignment="1">
      <alignment readingOrder="1"/>
    </xf>
    <xf numFmtId="1" fontId="2" fillId="3" borderId="1" xfId="2" applyNumberFormat="1" applyFont="1" applyFill="1" applyBorder="1" applyAlignment="1">
      <alignment readingOrder="1"/>
    </xf>
    <xf numFmtId="0" fontId="59" fillId="0" borderId="0" xfId="0" applyFont="1"/>
    <xf numFmtId="0" fontId="60" fillId="0" borderId="0" xfId="0" applyFont="1"/>
    <xf numFmtId="0" fontId="61" fillId="0" borderId="0" xfId="0" applyFont="1"/>
    <xf numFmtId="169" fontId="10" fillId="0" borderId="0" xfId="0" applyNumberFormat="1" applyFont="1" applyAlignment="1">
      <alignment horizontal="center" vertical="center"/>
    </xf>
    <xf numFmtId="169" fontId="10" fillId="0" borderId="0" xfId="0" applyNumberFormat="1" applyFont="1" applyAlignment="1" applyProtection="1">
      <alignment horizontal="center" vertical="center"/>
      <protection locked="0"/>
    </xf>
    <xf numFmtId="169" fontId="10" fillId="0" borderId="7" xfId="0" applyNumberFormat="1" applyFont="1" applyBorder="1" applyAlignment="1" applyProtection="1">
      <alignment horizontal="center" vertical="center"/>
      <protection locked="0"/>
    </xf>
    <xf numFmtId="0" fontId="36" fillId="0" borderId="2" xfId="0" applyFont="1" applyBorder="1" applyAlignment="1">
      <alignment vertical="center"/>
    </xf>
    <xf numFmtId="0" fontId="17" fillId="3" borderId="62" xfId="0" applyFont="1" applyFill="1" applyBorder="1" applyAlignment="1" applyProtection="1">
      <alignment horizontal="left" vertical="top" wrapText="1"/>
      <protection locked="0"/>
    </xf>
    <xf numFmtId="0" fontId="17" fillId="3" borderId="63" xfId="0" applyFont="1" applyFill="1" applyBorder="1" applyAlignment="1" applyProtection="1">
      <alignment horizontal="left" vertical="top" wrapText="1"/>
      <protection locked="0"/>
    </xf>
    <xf numFmtId="0" fontId="17" fillId="3" borderId="64" xfId="0" applyFont="1" applyFill="1" applyBorder="1" applyAlignment="1" applyProtection="1">
      <alignment horizontal="left" vertical="top" wrapText="1"/>
      <protection locked="0"/>
    </xf>
    <xf numFmtId="0" fontId="62" fillId="5" borderId="30" xfId="0" applyFont="1" applyFill="1" applyBorder="1" applyAlignment="1" applyProtection="1">
      <alignment horizontal="left" vertical="top"/>
      <protection locked="0"/>
    </xf>
    <xf numFmtId="0" fontId="23" fillId="5" borderId="31" xfId="0" applyFont="1" applyFill="1" applyBorder="1" applyAlignment="1" applyProtection="1">
      <alignment horizontal="left" vertical="top"/>
      <protection locked="0"/>
    </xf>
    <xf numFmtId="0" fontId="23" fillId="5" borderId="65" xfId="0" applyFont="1" applyFill="1" applyBorder="1" applyAlignment="1" applyProtection="1">
      <alignment horizontal="left" vertical="top"/>
      <protection locked="0"/>
    </xf>
    <xf numFmtId="0" fontId="22" fillId="2" borderId="66" xfId="0" applyFont="1" applyFill="1" applyBorder="1" applyAlignment="1" applyProtection="1">
      <alignment horizontal="center"/>
      <protection locked="0"/>
    </xf>
    <xf numFmtId="0" fontId="22" fillId="2" borderId="67" xfId="0" applyFont="1" applyFill="1" applyBorder="1" applyAlignment="1" applyProtection="1">
      <alignment horizontal="center"/>
      <protection locked="0"/>
    </xf>
    <xf numFmtId="0" fontId="22" fillId="2" borderId="68" xfId="0" applyFont="1" applyFill="1" applyBorder="1" applyAlignment="1" applyProtection="1">
      <alignment horizontal="center"/>
      <protection locked="0"/>
    </xf>
    <xf numFmtId="0" fontId="63" fillId="0" borderId="0" xfId="0" applyFont="1" applyAlignment="1">
      <alignment horizontal="center" vertical="center" wrapText="1"/>
    </xf>
    <xf numFmtId="1" fontId="43" fillId="2" borderId="69" xfId="0" applyNumberFormat="1" applyFont="1" applyFill="1" applyBorder="1" applyAlignment="1" applyProtection="1">
      <alignment horizontal="center" vertical="center"/>
      <protection locked="0"/>
    </xf>
    <xf numFmtId="1" fontId="43" fillId="2" borderId="70" xfId="0" applyNumberFormat="1" applyFont="1" applyFill="1" applyBorder="1" applyAlignment="1" applyProtection="1">
      <alignment horizontal="center" vertical="center"/>
      <protection locked="0"/>
    </xf>
    <xf numFmtId="1" fontId="43" fillId="2" borderId="71" xfId="0" applyNumberFormat="1" applyFont="1" applyFill="1" applyBorder="1" applyAlignment="1" applyProtection="1">
      <alignment horizontal="center" vertical="center"/>
      <protection locked="0"/>
    </xf>
    <xf numFmtId="1" fontId="43" fillId="2" borderId="72" xfId="0" applyNumberFormat="1" applyFont="1" applyFill="1" applyBorder="1" applyAlignment="1" applyProtection="1">
      <alignment horizontal="center" vertical="center"/>
      <protection locked="0"/>
    </xf>
    <xf numFmtId="1" fontId="43" fillId="2" borderId="73" xfId="0" applyNumberFormat="1" applyFont="1" applyFill="1" applyBorder="1" applyAlignment="1" applyProtection="1">
      <alignment horizontal="center" vertical="center"/>
      <protection locked="0"/>
    </xf>
    <xf numFmtId="1" fontId="43" fillId="2" borderId="74" xfId="0" applyNumberFormat="1" applyFont="1" applyFill="1" applyBorder="1" applyAlignment="1" applyProtection="1">
      <alignment horizontal="center" vertical="center"/>
      <protection locked="0"/>
    </xf>
    <xf numFmtId="1" fontId="43" fillId="2" borderId="75" xfId="0" applyNumberFormat="1" applyFont="1" applyFill="1" applyBorder="1" applyAlignment="1" applyProtection="1">
      <alignment horizontal="center" vertical="center"/>
      <protection locked="0"/>
    </xf>
    <xf numFmtId="0" fontId="64" fillId="0" borderId="0" xfId="0" applyFont="1" applyAlignment="1">
      <alignment horizontal="left" vertical="top" wrapText="1"/>
    </xf>
    <xf numFmtId="0" fontId="36" fillId="0" borderId="2" xfId="0" applyFont="1" applyBorder="1" applyAlignment="1">
      <alignment horizontal="left" vertical="center" wrapText="1"/>
    </xf>
    <xf numFmtId="0" fontId="36" fillId="0" borderId="0" xfId="0" applyFont="1" applyAlignment="1">
      <alignment horizontal="left" vertical="center" wrapText="1"/>
    </xf>
    <xf numFmtId="0" fontId="34" fillId="0" borderId="80" xfId="0" applyFont="1" applyBorder="1" applyAlignment="1">
      <alignment horizontal="left" vertical="center" wrapText="1" indent="3"/>
    </xf>
    <xf numFmtId="0" fontId="34" fillId="0" borderId="7" xfId="0" applyFont="1" applyBorder="1" applyAlignment="1">
      <alignment horizontal="left" vertical="center" wrapText="1" indent="3"/>
    </xf>
    <xf numFmtId="14" fontId="23" fillId="2" borderId="76" xfId="0" applyNumberFormat="1" applyFont="1" applyFill="1" applyBorder="1" applyAlignment="1" applyProtection="1">
      <alignment horizontal="center" vertical="center"/>
      <protection locked="0"/>
    </xf>
    <xf numFmtId="14" fontId="23" fillId="2" borderId="77" xfId="0" applyNumberFormat="1" applyFont="1" applyFill="1" applyBorder="1" applyAlignment="1" applyProtection="1">
      <alignment horizontal="center" vertical="center"/>
      <protection locked="0"/>
    </xf>
    <xf numFmtId="0" fontId="34" fillId="0" borderId="4" xfId="0" applyFont="1" applyBorder="1" applyAlignment="1">
      <alignment horizontal="left" vertical="top" wrapText="1" indent="3"/>
    </xf>
    <xf numFmtId="0" fontId="34" fillId="0" borderId="6" xfId="0" applyFont="1" applyBorder="1" applyAlignment="1">
      <alignment horizontal="left" vertical="top" wrapText="1" indent="3"/>
    </xf>
    <xf numFmtId="0" fontId="9" fillId="0" borderId="1" xfId="0" applyFont="1" applyBorder="1" applyAlignment="1">
      <alignment horizontal="center" vertical="center" wrapText="1"/>
    </xf>
    <xf numFmtId="0" fontId="36" fillId="0" borderId="1" xfId="0" applyFont="1" applyBorder="1" applyAlignment="1">
      <alignment horizontal="center" vertical="center"/>
    </xf>
    <xf numFmtId="0" fontId="27" fillId="3" borderId="2" xfId="0" applyFont="1" applyFill="1" applyBorder="1" applyAlignment="1">
      <alignment horizontal="center" vertical="center"/>
    </xf>
    <xf numFmtId="0" fontId="27" fillId="3" borderId="0" xfId="0" applyFont="1" applyFill="1" applyAlignment="1">
      <alignment horizontal="center" vertical="center"/>
    </xf>
    <xf numFmtId="0" fontId="27" fillId="3" borderId="7" xfId="0" applyFont="1" applyFill="1" applyBorder="1" applyAlignment="1">
      <alignment horizontal="center" vertical="center"/>
    </xf>
    <xf numFmtId="0" fontId="66" fillId="3" borderId="1" xfId="0" applyFont="1" applyFill="1" applyBorder="1" applyAlignment="1">
      <alignment horizontal="center" vertical="center" wrapText="1"/>
    </xf>
    <xf numFmtId="169" fontId="10" fillId="5" borderId="1" xfId="0" applyNumberFormat="1" applyFont="1" applyFill="1" applyBorder="1" applyAlignment="1">
      <alignment horizontal="center" vertical="center"/>
    </xf>
    <xf numFmtId="169" fontId="10" fillId="5" borderId="1" xfId="0" applyNumberFormat="1" applyFont="1" applyFill="1" applyBorder="1" applyAlignment="1" applyProtection="1">
      <alignment horizontal="center" vertical="center"/>
      <protection locked="0"/>
    </xf>
    <xf numFmtId="0" fontId="29" fillId="0" borderId="3" xfId="0" applyFont="1" applyBorder="1" applyAlignment="1">
      <alignment horizontal="left" vertical="center" wrapText="1"/>
    </xf>
    <xf numFmtId="0" fontId="29" fillId="0" borderId="4" xfId="0" applyFont="1" applyBorder="1" applyAlignment="1">
      <alignment horizontal="left" vertical="center" wrapText="1"/>
    </xf>
    <xf numFmtId="0" fontId="52" fillId="16" borderId="78" xfId="0" applyFont="1" applyFill="1" applyBorder="1" applyAlignment="1">
      <alignment horizontal="center" vertical="center" wrapText="1"/>
    </xf>
    <xf numFmtId="0" fontId="52" fillId="16" borderId="79" xfId="0" applyFont="1" applyFill="1" applyBorder="1" applyAlignment="1">
      <alignment horizontal="center" vertical="center" wrapText="1"/>
    </xf>
    <xf numFmtId="0" fontId="36" fillId="0" borderId="80" xfId="0" applyFont="1" applyBorder="1" applyAlignment="1">
      <alignment horizontal="right" vertical="center"/>
    </xf>
    <xf numFmtId="0" fontId="36" fillId="0" borderId="0" xfId="0" applyFont="1" applyAlignment="1">
      <alignment horizontal="right" vertical="center"/>
    </xf>
    <xf numFmtId="0" fontId="65" fillId="0" borderId="18" xfId="0" applyFont="1" applyBorder="1" applyAlignment="1">
      <alignment horizontal="center" vertical="center"/>
    </xf>
    <xf numFmtId="0" fontId="65" fillId="0" borderId="5" xfId="0" applyFont="1" applyBorder="1" applyAlignment="1">
      <alignment horizontal="center" vertical="center"/>
    </xf>
    <xf numFmtId="0" fontId="34" fillId="0" borderId="80" xfId="0" applyFont="1" applyBorder="1" applyAlignment="1">
      <alignment horizontal="left" wrapText="1" indent="3"/>
    </xf>
    <xf numFmtId="0" fontId="32" fillId="0" borderId="7" xfId="0" applyFont="1" applyBorder="1" applyAlignment="1">
      <alignment horizontal="left" wrapText="1" indent="3"/>
    </xf>
    <xf numFmtId="14" fontId="23" fillId="2" borderId="76" xfId="0" applyNumberFormat="1" applyFont="1" applyFill="1" applyBorder="1" applyAlignment="1" applyProtection="1">
      <alignment horizontal="left" vertical="center"/>
      <protection locked="0"/>
    </xf>
    <xf numFmtId="14" fontId="23" fillId="2" borderId="81" xfId="0" applyNumberFormat="1" applyFont="1" applyFill="1" applyBorder="1" applyAlignment="1" applyProtection="1">
      <alignment horizontal="left" vertical="center"/>
      <protection locked="0"/>
    </xf>
    <xf numFmtId="1" fontId="43" fillId="2" borderId="82" xfId="0" applyNumberFormat="1" applyFont="1" applyFill="1" applyBorder="1" applyAlignment="1" applyProtection="1">
      <alignment horizontal="left" vertical="center"/>
      <protection locked="0"/>
    </xf>
    <xf numFmtId="1" fontId="43" fillId="2" borderId="83" xfId="0" applyNumberFormat="1" applyFont="1" applyFill="1" applyBorder="1" applyAlignment="1" applyProtection="1">
      <alignment horizontal="left" vertical="center"/>
      <protection locked="0"/>
    </xf>
    <xf numFmtId="1" fontId="43" fillId="2" borderId="84" xfId="0" applyNumberFormat="1" applyFont="1" applyFill="1" applyBorder="1" applyAlignment="1" applyProtection="1">
      <alignment horizontal="left" vertical="center"/>
      <protection locked="0"/>
    </xf>
    <xf numFmtId="0" fontId="9" fillId="3" borderId="0" xfId="0" applyFont="1" applyFill="1" applyAlignment="1">
      <alignment horizontal="right" vertical="center" wrapText="1"/>
    </xf>
    <xf numFmtId="0" fontId="9" fillId="3" borderId="85" xfId="0" applyFont="1" applyFill="1" applyBorder="1" applyAlignment="1">
      <alignment horizontal="right" vertical="center" wrapText="1"/>
    </xf>
    <xf numFmtId="0" fontId="9" fillId="17" borderId="8" xfId="0" applyFont="1" applyFill="1" applyBorder="1" applyAlignment="1">
      <alignment horizontal="center" vertical="center"/>
    </xf>
    <xf numFmtId="0" fontId="9" fillId="17" borderId="10" xfId="0" applyFont="1" applyFill="1" applyBorder="1" applyAlignment="1">
      <alignment horizontal="center" vertical="center"/>
    </xf>
    <xf numFmtId="0" fontId="9" fillId="17" borderId="11" xfId="0" applyFont="1" applyFill="1" applyBorder="1" applyAlignment="1">
      <alignment horizontal="center" vertical="center"/>
    </xf>
    <xf numFmtId="0" fontId="34" fillId="0" borderId="0" xfId="0" applyFont="1" applyAlignment="1">
      <alignment horizontal="left" wrapText="1" indent="3"/>
    </xf>
    <xf numFmtId="0" fontId="34" fillId="0" borderId="7" xfId="0" applyFont="1" applyBorder="1" applyAlignment="1">
      <alignment horizontal="left" wrapText="1" indent="3"/>
    </xf>
    <xf numFmtId="0" fontId="34" fillId="0" borderId="0" xfId="0" applyFont="1" applyAlignment="1">
      <alignment horizontal="left" vertical="center" wrapText="1" indent="3"/>
    </xf>
    <xf numFmtId="0" fontId="23" fillId="2" borderId="86" xfId="0" applyFont="1" applyFill="1" applyBorder="1" applyAlignment="1" applyProtection="1">
      <alignment horizontal="left" vertical="center"/>
      <protection locked="0"/>
    </xf>
    <xf numFmtId="0" fontId="23" fillId="2" borderId="87" xfId="0" applyFont="1" applyFill="1" applyBorder="1" applyAlignment="1" applyProtection="1">
      <alignment horizontal="left" vertical="center"/>
      <protection locked="0"/>
    </xf>
    <xf numFmtId="0" fontId="23" fillId="2" borderId="88" xfId="0" applyFont="1" applyFill="1" applyBorder="1" applyAlignment="1" applyProtection="1">
      <alignment horizontal="left" vertical="center"/>
      <protection locked="0"/>
    </xf>
    <xf numFmtId="0" fontId="23" fillId="5" borderId="91" xfId="0" applyFont="1" applyFill="1" applyBorder="1" applyAlignment="1" applyProtection="1">
      <alignment horizontal="left" vertical="center"/>
      <protection locked="0"/>
    </xf>
    <xf numFmtId="0" fontId="23" fillId="5" borderId="92" xfId="0" applyFont="1" applyFill="1" applyBorder="1" applyAlignment="1" applyProtection="1">
      <alignment horizontal="left" vertical="center"/>
      <protection locked="0"/>
    </xf>
    <xf numFmtId="0" fontId="23" fillId="5" borderId="93" xfId="0" applyFont="1" applyFill="1" applyBorder="1" applyAlignment="1" applyProtection="1">
      <alignment horizontal="left" vertical="center"/>
      <protection locked="0"/>
    </xf>
    <xf numFmtId="14" fontId="23" fillId="5" borderId="94" xfId="0" applyNumberFormat="1" applyFont="1" applyFill="1" applyBorder="1" applyAlignment="1" applyProtection="1">
      <alignment horizontal="center" vertical="center"/>
      <protection locked="0"/>
    </xf>
    <xf numFmtId="14" fontId="23" fillId="5" borderId="93" xfId="0" applyNumberFormat="1" applyFont="1" applyFill="1" applyBorder="1" applyAlignment="1" applyProtection="1">
      <alignment horizontal="center" vertical="center"/>
      <protection locked="0"/>
    </xf>
    <xf numFmtId="14" fontId="23" fillId="5" borderId="95" xfId="0" applyNumberFormat="1" applyFont="1" applyFill="1" applyBorder="1" applyAlignment="1" applyProtection="1">
      <alignment horizontal="center" vertical="center"/>
      <protection locked="0"/>
    </xf>
    <xf numFmtId="14" fontId="23" fillId="5" borderId="96" xfId="0" applyNumberFormat="1" applyFont="1" applyFill="1" applyBorder="1" applyAlignment="1" applyProtection="1">
      <alignment horizontal="center" vertical="center"/>
      <protection locked="0"/>
    </xf>
    <xf numFmtId="14" fontId="23" fillId="5" borderId="91" xfId="0" applyNumberFormat="1" applyFont="1" applyFill="1" applyBorder="1" applyAlignment="1" applyProtection="1">
      <alignment horizontal="left" vertical="center"/>
      <protection locked="0"/>
    </xf>
    <xf numFmtId="14" fontId="23" fillId="5" borderId="92" xfId="0" applyNumberFormat="1" applyFont="1" applyFill="1" applyBorder="1" applyAlignment="1" applyProtection="1">
      <alignment horizontal="left" vertical="center"/>
      <protection locked="0"/>
    </xf>
    <xf numFmtId="14" fontId="23" fillId="5" borderId="93" xfId="0" applyNumberFormat="1" applyFont="1" applyFill="1" applyBorder="1" applyAlignment="1" applyProtection="1">
      <alignment horizontal="left" vertical="center"/>
      <protection locked="0"/>
    </xf>
    <xf numFmtId="14" fontId="23" fillId="5" borderId="89" xfId="0" applyNumberFormat="1" applyFont="1" applyFill="1" applyBorder="1" applyAlignment="1" applyProtection="1">
      <alignment horizontal="left" vertical="center"/>
      <protection locked="0"/>
    </xf>
    <xf numFmtId="14" fontId="23" fillId="5" borderId="23" xfId="0" applyNumberFormat="1" applyFont="1" applyFill="1" applyBorder="1" applyAlignment="1" applyProtection="1">
      <alignment horizontal="left" vertical="center"/>
      <protection locked="0"/>
    </xf>
    <xf numFmtId="14" fontId="23" fillId="5" borderId="90" xfId="0" applyNumberFormat="1" applyFont="1" applyFill="1" applyBorder="1" applyAlignment="1" applyProtection="1">
      <alignment horizontal="left" vertical="center"/>
      <protection locked="0"/>
    </xf>
    <xf numFmtId="0" fontId="67" fillId="16" borderId="78" xfId="0" applyFont="1" applyFill="1" applyBorder="1" applyAlignment="1">
      <alignment horizontal="center" vertical="center" wrapText="1"/>
    </xf>
    <xf numFmtId="0" fontId="67" fillId="16" borderId="79" xfId="0" applyFont="1" applyFill="1" applyBorder="1" applyAlignment="1">
      <alignment horizontal="center" vertical="center" wrapText="1"/>
    </xf>
    <xf numFmtId="0" fontId="68" fillId="0" borderId="119" xfId="0" applyFont="1" applyBorder="1" applyAlignment="1">
      <alignment horizontal="center"/>
    </xf>
    <xf numFmtId="0" fontId="68" fillId="0" borderId="120" xfId="0" applyFont="1" applyBorder="1" applyAlignment="1">
      <alignment horizontal="center"/>
    </xf>
    <xf numFmtId="0" fontId="68" fillId="0" borderId="121" xfId="0" applyFont="1" applyBorder="1" applyAlignment="1">
      <alignment horizontal="center"/>
    </xf>
    <xf numFmtId="0" fontId="9" fillId="0" borderId="17" xfId="0" applyFont="1" applyBorder="1" applyAlignment="1">
      <alignment horizontal="center" vertical="center" wrapText="1"/>
    </xf>
    <xf numFmtId="0" fontId="9" fillId="0" borderId="5" xfId="0" applyFont="1" applyBorder="1" applyAlignment="1">
      <alignment horizontal="center" vertical="center" wrapText="1"/>
    </xf>
    <xf numFmtId="1" fontId="9" fillId="5" borderId="8" xfId="0" applyNumberFormat="1" applyFont="1" applyFill="1" applyBorder="1" applyAlignment="1" applyProtection="1">
      <alignment horizontal="center" vertical="center"/>
      <protection locked="0"/>
    </xf>
    <xf numFmtId="1" fontId="9" fillId="5" borderId="11" xfId="0" applyNumberFormat="1" applyFont="1" applyFill="1" applyBorder="1" applyAlignment="1" applyProtection="1">
      <alignment horizontal="center" vertical="center"/>
      <protection locked="0"/>
    </xf>
    <xf numFmtId="0" fontId="0" fillId="0" borderId="2" xfId="0" applyBorder="1" applyAlignment="1">
      <alignment horizontal="left" vertical="center"/>
    </xf>
    <xf numFmtId="0" fontId="0" fillId="0" borderId="0" xfId="0" applyAlignment="1">
      <alignment horizontal="left" vertical="center"/>
    </xf>
    <xf numFmtId="4" fontId="9" fillId="5" borderId="0" xfId="0" applyNumberFormat="1" applyFont="1" applyFill="1" applyAlignment="1" applyProtection="1">
      <alignment horizontal="left"/>
      <protection locked="0"/>
    </xf>
    <xf numFmtId="4" fontId="0" fillId="5" borderId="0" xfId="0" applyNumberFormat="1" applyFill="1" applyAlignment="1" applyProtection="1">
      <alignment horizontal="center" vertical="center"/>
      <protection locked="0"/>
    </xf>
    <xf numFmtId="4" fontId="9" fillId="3" borderId="1" xfId="0" applyNumberFormat="1" applyFont="1" applyFill="1" applyBorder="1" applyAlignment="1">
      <alignment horizontal="left" vertical="center"/>
    </xf>
    <xf numFmtId="0" fontId="9" fillId="3" borderId="4" xfId="0" applyFont="1" applyFill="1" applyBorder="1" applyAlignment="1">
      <alignment horizontal="center" vertical="center" wrapText="1"/>
    </xf>
    <xf numFmtId="0" fontId="9" fillId="3" borderId="118" xfId="0" applyFont="1" applyFill="1" applyBorder="1" applyAlignment="1">
      <alignment horizontal="center" vertical="center" wrapText="1"/>
    </xf>
    <xf numFmtId="0" fontId="9" fillId="6" borderId="1" xfId="0" applyFont="1" applyFill="1" applyBorder="1" applyAlignment="1">
      <alignment horizontal="center"/>
    </xf>
    <xf numFmtId="0" fontId="9" fillId="3" borderId="0" xfId="0" applyFont="1" applyFill="1" applyAlignment="1">
      <alignment horizontal="center"/>
    </xf>
    <xf numFmtId="4" fontId="9" fillId="0" borderId="97" xfId="0" applyNumberFormat="1" applyFont="1" applyBorder="1" applyAlignment="1">
      <alignment horizontal="center" vertical="center"/>
    </xf>
    <xf numFmtId="4" fontId="9" fillId="0" borderId="98" xfId="0" applyNumberFormat="1" applyFont="1" applyBorder="1" applyAlignment="1">
      <alignment horizontal="center" vertical="center"/>
    </xf>
    <xf numFmtId="4" fontId="9" fillId="0" borderId="99" xfId="0" applyNumberFormat="1" applyFont="1" applyBorder="1" applyAlignment="1">
      <alignment horizontal="center" vertical="center"/>
    </xf>
    <xf numFmtId="4" fontId="9" fillId="0" borderId="100" xfId="0" applyNumberFormat="1" applyFont="1" applyBorder="1" applyAlignment="1">
      <alignment horizontal="center" vertical="center"/>
    </xf>
    <xf numFmtId="4" fontId="9" fillId="0" borderId="101" xfId="0" applyNumberFormat="1" applyFont="1" applyBorder="1" applyAlignment="1">
      <alignment horizontal="center" vertical="center"/>
    </xf>
    <xf numFmtId="4" fontId="9" fillId="0" borderId="102" xfId="0" applyNumberFormat="1" applyFont="1" applyBorder="1" applyAlignment="1">
      <alignment horizontal="center" vertical="center"/>
    </xf>
    <xf numFmtId="0" fontId="41" fillId="18" borderId="103" xfId="0" applyFont="1" applyFill="1" applyBorder="1" applyAlignment="1">
      <alignment horizontal="center" vertical="center"/>
    </xf>
    <xf numFmtId="0" fontId="41" fillId="18" borderId="98" xfId="0" applyFont="1" applyFill="1" applyBorder="1" applyAlignment="1">
      <alignment horizontal="center" vertical="center"/>
    </xf>
    <xf numFmtId="0" fontId="41" fillId="18" borderId="104" xfId="0" applyFont="1" applyFill="1" applyBorder="1" applyAlignment="1">
      <alignment horizontal="center" vertical="center"/>
    </xf>
    <xf numFmtId="0" fontId="41" fillId="18" borderId="105" xfId="0" applyFont="1" applyFill="1" applyBorder="1" applyAlignment="1">
      <alignment horizontal="center" vertical="center"/>
    </xf>
    <xf numFmtId="0" fontId="41" fillId="18" borderId="101" xfId="0" applyFont="1" applyFill="1" applyBorder="1" applyAlignment="1">
      <alignment horizontal="center" vertical="center"/>
    </xf>
    <xf numFmtId="0" fontId="41" fillId="18" borderId="106" xfId="0" applyFont="1" applyFill="1" applyBorder="1" applyAlignment="1">
      <alignment horizontal="center" vertical="center"/>
    </xf>
    <xf numFmtId="0" fontId="9" fillId="0" borderId="8" xfId="0" applyFont="1" applyBorder="1" applyAlignment="1">
      <alignment horizontal="center" vertical="center" wrapText="1"/>
    </xf>
    <xf numFmtId="0" fontId="9" fillId="0" borderId="11" xfId="0" applyFont="1" applyBorder="1" applyAlignment="1">
      <alignment horizontal="center" vertical="center" wrapText="1"/>
    </xf>
    <xf numFmtId="0" fontId="0" fillId="5" borderId="3" xfId="0" applyFill="1" applyBorder="1" applyAlignment="1" applyProtection="1">
      <alignment horizontal="center" vertical="center"/>
      <protection locked="0"/>
    </xf>
    <xf numFmtId="0" fontId="0" fillId="5" borderId="6" xfId="0" applyFill="1" applyBorder="1" applyAlignment="1" applyProtection="1">
      <alignment horizontal="center" vertical="center"/>
      <protection locked="0"/>
    </xf>
    <xf numFmtId="0" fontId="41" fillId="19" borderId="107" xfId="0" applyFont="1" applyFill="1" applyBorder="1" applyAlignment="1">
      <alignment horizontal="center" vertical="center"/>
    </xf>
    <xf numFmtId="0" fontId="41" fillId="19" borderId="108" xfId="0" applyFont="1" applyFill="1" applyBorder="1" applyAlignment="1">
      <alignment horizontal="center" vertical="center"/>
    </xf>
    <xf numFmtId="0" fontId="41" fillId="19" borderId="109" xfId="0" applyFont="1" applyFill="1" applyBorder="1" applyAlignment="1">
      <alignment horizontal="center" vertical="center"/>
    </xf>
    <xf numFmtId="0" fontId="9" fillId="10" borderId="110" xfId="0" applyFont="1" applyFill="1" applyBorder="1" applyAlignment="1">
      <alignment horizontal="center" vertical="center"/>
    </xf>
    <xf numFmtId="0" fontId="9" fillId="10" borderId="52" xfId="0" applyFont="1" applyFill="1" applyBorder="1" applyAlignment="1">
      <alignment horizontal="center" vertical="center"/>
    </xf>
    <xf numFmtId="0" fontId="9" fillId="10" borderId="111" xfId="0" applyFont="1" applyFill="1" applyBorder="1" applyAlignment="1">
      <alignment horizontal="center" vertical="center"/>
    </xf>
    <xf numFmtId="0" fontId="9" fillId="10" borderId="53" xfId="0" applyFont="1" applyFill="1" applyBorder="1" applyAlignment="1">
      <alignment horizontal="center" vertical="center"/>
    </xf>
    <xf numFmtId="0" fontId="9" fillId="13" borderId="112" xfId="0" applyFont="1" applyFill="1" applyBorder="1" applyAlignment="1">
      <alignment horizontal="center" vertical="center"/>
    </xf>
    <xf numFmtId="0" fontId="9" fillId="13" borderId="44" xfId="0" applyFont="1" applyFill="1" applyBorder="1" applyAlignment="1">
      <alignment horizontal="center" vertical="center"/>
    </xf>
    <xf numFmtId="0" fontId="9" fillId="13" borderId="113" xfId="0" applyFont="1" applyFill="1" applyBorder="1" applyAlignment="1">
      <alignment horizontal="center" vertical="center"/>
    </xf>
    <xf numFmtId="0" fontId="9" fillId="13" borderId="47" xfId="0" applyFont="1" applyFill="1" applyBorder="1" applyAlignment="1">
      <alignment horizontal="center" vertical="center"/>
    </xf>
    <xf numFmtId="4" fontId="9" fillId="7" borderId="31" xfId="0" applyNumberFormat="1" applyFont="1" applyFill="1" applyBorder="1" applyAlignment="1">
      <alignment horizontal="center" vertical="center"/>
    </xf>
    <xf numFmtId="4" fontId="9" fillId="7" borderId="65" xfId="0" applyNumberFormat="1" applyFont="1" applyFill="1" applyBorder="1" applyAlignment="1">
      <alignment horizontal="center" vertical="center"/>
    </xf>
    <xf numFmtId="4" fontId="9" fillId="10" borderId="52" xfId="0" applyNumberFormat="1" applyFont="1" applyFill="1" applyBorder="1" applyAlignment="1">
      <alignment horizontal="center" vertical="center"/>
    </xf>
    <xf numFmtId="4" fontId="9" fillId="10" borderId="114" xfId="0" applyNumberFormat="1" applyFont="1" applyFill="1" applyBorder="1" applyAlignment="1">
      <alignment horizontal="center" vertical="center"/>
    </xf>
    <xf numFmtId="4" fontId="9" fillId="10" borderId="53" xfId="0" applyNumberFormat="1" applyFont="1" applyFill="1" applyBorder="1" applyAlignment="1">
      <alignment horizontal="center" vertical="center"/>
    </xf>
    <xf numFmtId="4" fontId="9" fillId="10" borderId="115" xfId="0" applyNumberFormat="1" applyFont="1" applyFill="1" applyBorder="1" applyAlignment="1">
      <alignment horizontal="center" vertical="center"/>
    </xf>
    <xf numFmtId="2" fontId="9" fillId="13" borderId="44" xfId="0" applyNumberFormat="1" applyFont="1" applyFill="1" applyBorder="1" applyAlignment="1">
      <alignment horizontal="center" vertical="center"/>
    </xf>
    <xf numFmtId="2" fontId="9" fillId="13" borderId="116" xfId="0" applyNumberFormat="1" applyFont="1" applyFill="1" applyBorder="1" applyAlignment="1">
      <alignment horizontal="center" vertical="center"/>
    </xf>
    <xf numFmtId="2" fontId="9" fillId="13" borderId="47" xfId="0" applyNumberFormat="1" applyFont="1" applyFill="1" applyBorder="1" applyAlignment="1">
      <alignment horizontal="center" vertical="center"/>
    </xf>
    <xf numFmtId="2" fontId="9" fillId="13" borderId="117" xfId="0" applyNumberFormat="1" applyFont="1" applyFill="1" applyBorder="1" applyAlignment="1">
      <alignment horizontal="center" vertical="center"/>
    </xf>
    <xf numFmtId="0" fontId="13" fillId="7" borderId="38" xfId="0" applyFont="1" applyFill="1" applyBorder="1" applyAlignment="1">
      <alignment horizontal="center" vertical="center"/>
    </xf>
    <xf numFmtId="0" fontId="13" fillId="7" borderId="4" xfId="0" applyFont="1" applyFill="1" applyBorder="1" applyAlignment="1">
      <alignment horizontal="center" vertical="center"/>
    </xf>
    <xf numFmtId="0" fontId="13" fillId="3" borderId="26" xfId="0" applyFont="1" applyFill="1" applyBorder="1" applyAlignment="1">
      <alignment horizontal="center" vertical="center"/>
    </xf>
    <xf numFmtId="0" fontId="13" fillId="3" borderId="0" xfId="0" applyFont="1" applyFill="1" applyAlignment="1">
      <alignment horizontal="center" vertical="center"/>
    </xf>
    <xf numFmtId="4" fontId="9" fillId="3" borderId="8" xfId="0" applyNumberFormat="1" applyFont="1" applyFill="1" applyBorder="1" applyAlignment="1">
      <alignment horizontal="left" vertical="center"/>
    </xf>
    <xf numFmtId="4" fontId="9" fillId="3" borderId="10" xfId="0" applyNumberFormat="1" applyFont="1" applyFill="1" applyBorder="1" applyAlignment="1">
      <alignment horizontal="left" vertical="center"/>
    </xf>
    <xf numFmtId="4" fontId="9" fillId="3" borderId="11" xfId="0" applyNumberFormat="1" applyFont="1" applyFill="1" applyBorder="1" applyAlignment="1">
      <alignment horizontal="left" vertical="center"/>
    </xf>
    <xf numFmtId="4" fontId="9" fillId="3" borderId="0" xfId="0" applyNumberFormat="1" applyFont="1" applyFill="1" applyAlignment="1">
      <alignment horizontal="left"/>
    </xf>
    <xf numFmtId="0" fontId="13" fillId="7" borderId="26" xfId="0" applyFont="1" applyFill="1" applyBorder="1" applyAlignment="1">
      <alignment horizontal="center" vertical="center"/>
    </xf>
    <xf numFmtId="0" fontId="13" fillId="7" borderId="0" xfId="0" applyFont="1" applyFill="1" applyAlignment="1">
      <alignment horizontal="center" vertical="center"/>
    </xf>
    <xf numFmtId="4" fontId="10" fillId="3" borderId="0" xfId="0" applyNumberFormat="1" applyFont="1" applyFill="1" applyAlignment="1">
      <alignment horizontal="left" vertical="center"/>
    </xf>
  </cellXfs>
  <cellStyles count="5">
    <cellStyle name="Monétaire" xfId="1" builtinId="4"/>
    <cellStyle name="Normal" xfId="0" builtinId="0"/>
    <cellStyle name="Normal 2" xfId="2" xr:uid="{00000000-0005-0000-0000-000002000000}"/>
    <cellStyle name="Normal 2 2" xfId="3" xr:uid="{00000000-0005-0000-0000-000003000000}"/>
    <cellStyle name="Normal 3" xfId="4" xr:uid="{00000000-0005-0000-0000-000004000000}"/>
  </cellStyles>
  <dxfs count="32">
    <dxf>
      <alignment horizontal="general" vertical="bottom" textRotation="0" wrapText="0" indent="0" justifyLastLine="0" shrinkToFit="0" readingOrder="1"/>
      <protection locked="1" hidden="0"/>
    </dxf>
    <dxf>
      <numFmt numFmtId="0" formatCode="General"/>
      <fill>
        <patternFill>
          <bgColor theme="0"/>
        </patternFill>
      </fill>
      <alignment horizontal="general" vertical="bottom" textRotation="0" wrapText="0" indent="0" justifyLastLine="0" shrinkToFit="0" readingOrder="1"/>
      <border diagonalUp="0" diagonalDown="0">
        <left style="thin">
          <color indexed="64"/>
        </left>
        <right style="thin">
          <color indexed="64"/>
        </right>
        <top style="thin">
          <color indexed="64"/>
        </top>
        <bottom style="thin">
          <color indexed="64"/>
        </bottom>
      </border>
      <protection locked="1" hidden="0"/>
    </dxf>
    <dxf>
      <alignment horizontal="general" vertical="bottom" textRotation="0" wrapText="0" indent="0" justifyLastLine="0" shrinkToFit="0" readingOrder="1"/>
      <protection locked="1" hidden="0"/>
    </dxf>
    <dxf>
      <fill>
        <patternFill>
          <bgColor theme="0"/>
        </patternFill>
      </fill>
      <alignment horizontal="general" vertical="bottom" textRotation="0" wrapText="0" indent="0" justifyLastLine="0" shrinkToFit="0" readingOrder="1"/>
      <border diagonalUp="0" diagonalDown="0">
        <left style="thin">
          <color indexed="64"/>
        </left>
        <right style="thin">
          <color indexed="64"/>
        </right>
        <top style="thin">
          <color indexed="64"/>
        </top>
        <bottom style="thin">
          <color indexed="64"/>
        </bottom>
      </border>
      <protection locked="1" hidden="0"/>
    </dxf>
    <dxf>
      <alignment horizontal="general" vertical="bottom" textRotation="0" wrapText="0" indent="0" justifyLastLine="0" shrinkToFit="0" readingOrder="1"/>
      <protection locked="1" hidden="0"/>
    </dxf>
    <dxf>
      <fill>
        <patternFill>
          <bgColor theme="0"/>
        </patternFill>
      </fill>
      <alignment horizontal="general" vertical="bottom" textRotation="0" wrapText="0" indent="0" justifyLastLine="0" shrinkToFit="0" readingOrder="1"/>
      <border diagonalUp="0" diagonalDown="0">
        <left style="thin">
          <color indexed="64"/>
        </left>
        <right style="thin">
          <color indexed="64"/>
        </right>
        <top style="thin">
          <color indexed="64"/>
        </top>
        <bottom style="thin">
          <color indexed="64"/>
        </bottom>
      </border>
      <protection locked="1" hidden="0"/>
    </dxf>
    <dxf>
      <alignment horizontal="general" vertical="bottom" textRotation="0" wrapText="0" indent="0" justifyLastLine="0" shrinkToFit="0" readingOrder="1"/>
      <protection locked="1" hidden="0"/>
    </dxf>
    <dxf>
      <fill>
        <patternFill>
          <bgColor theme="0"/>
        </patternFill>
      </fill>
      <alignment horizontal="general" vertical="bottom" textRotation="0" wrapText="0" indent="0" justifyLastLine="0" shrinkToFit="0" readingOrder="1"/>
      <border diagonalUp="0" diagonalDown="0">
        <left style="thin">
          <color indexed="64"/>
        </left>
        <right style="thin">
          <color indexed="64"/>
        </right>
        <top style="thin">
          <color indexed="64"/>
        </top>
        <bottom style="thin">
          <color indexed="64"/>
        </bottom>
      </border>
      <protection locked="1" hidden="0"/>
    </dxf>
    <dxf>
      <alignment horizontal="general" vertical="bottom" textRotation="0" wrapText="0" indent="0" justifyLastLine="0" shrinkToFit="0" readingOrder="1"/>
      <protection locked="1" hidden="0"/>
    </dxf>
    <dxf>
      <fill>
        <patternFill>
          <bgColor theme="0"/>
        </patternFill>
      </fill>
      <alignment horizontal="general" vertical="bottom" textRotation="0" wrapText="0" indent="0" justifyLastLine="0" shrinkToFit="0" readingOrder="1"/>
      <border diagonalUp="0" diagonalDown="0">
        <left style="thin">
          <color indexed="64"/>
        </left>
        <right style="thin">
          <color indexed="64"/>
        </right>
        <top style="thin">
          <color indexed="64"/>
        </top>
        <bottom style="thin">
          <color indexed="64"/>
        </bottom>
      </border>
      <protection locked="1" hidden="0"/>
    </dxf>
    <dxf>
      <alignment horizontal="general" vertical="bottom" textRotation="0" wrapText="0" indent="0" justifyLastLine="0" shrinkToFit="0" readingOrder="1"/>
      <protection locked="1" hidden="0"/>
    </dxf>
    <dxf>
      <fill>
        <patternFill>
          <bgColor theme="0"/>
        </patternFill>
      </fill>
      <alignment horizontal="general" vertical="bottom" textRotation="0" wrapText="0" indent="0" justifyLastLine="0" shrinkToFit="0" readingOrder="1"/>
      <border diagonalUp="0" diagonalDown="0">
        <left style="thin">
          <color indexed="64"/>
        </left>
        <right style="thin">
          <color indexed="64"/>
        </right>
        <top style="thin">
          <color indexed="64"/>
        </top>
        <bottom style="thin">
          <color indexed="64"/>
        </bottom>
      </border>
      <protection locked="1" hidden="0"/>
    </dxf>
    <dxf>
      <font>
        <b/>
      </font>
      <alignment horizontal="general" vertical="bottom" textRotation="0" wrapText="0" indent="0" justifyLastLine="0" shrinkToFit="0" readingOrder="1"/>
      <protection locked="1" hidden="0"/>
    </dxf>
    <dxf>
      <font>
        <b/>
      </font>
      <fill>
        <patternFill>
          <bgColor theme="0"/>
        </patternFill>
      </fill>
      <alignment horizontal="general" vertical="bottom" textRotation="0" wrapText="0" indent="0" justifyLastLine="0" shrinkToFit="0" readingOrder="1"/>
      <border diagonalUp="0" diagonalDown="0">
        <left style="thin">
          <color indexed="64"/>
        </left>
        <right style="thin">
          <color indexed="64"/>
        </right>
        <top style="thin">
          <color indexed="64"/>
        </top>
        <bottom style="thin">
          <color indexed="64"/>
        </bottom>
      </border>
      <protection locked="1" hidden="0"/>
    </dxf>
    <dxf>
      <alignment horizontal="general" vertical="bottom" textRotation="0" wrapText="0" indent="0" justifyLastLine="0" shrinkToFit="0" readingOrder="1"/>
      <protection locked="1" hidden="0"/>
    </dxf>
    <dxf>
      <numFmt numFmtId="1" formatCode="0"/>
      <fill>
        <patternFill>
          <bgColor theme="0"/>
        </patternFill>
      </fill>
      <alignment horizontal="general" vertical="bottom" textRotation="0" wrapText="0" indent="0" justifyLastLine="0" shrinkToFit="0" readingOrder="1"/>
      <border diagonalUp="0" diagonalDown="0">
        <left style="thin">
          <color indexed="64"/>
        </left>
        <right style="thin">
          <color indexed="64"/>
        </right>
        <top style="thin">
          <color indexed="64"/>
        </top>
        <bottom style="thin">
          <color indexed="64"/>
        </bottom>
      </border>
      <protection locked="1" hidden="0"/>
    </dxf>
    <dxf>
      <alignment horizontal="general" vertical="bottom" textRotation="0" wrapText="0" indent="0" justifyLastLine="0" shrinkToFit="0" readingOrder="1"/>
      <protection locked="1" hidden="0"/>
    </dxf>
    <dxf>
      <fill>
        <patternFill>
          <bgColor theme="0"/>
        </patternFill>
      </fill>
      <alignment horizontal="general" vertical="bottom" textRotation="0" wrapText="0" indent="0" justifyLastLine="0" shrinkToFit="0" readingOrder="1"/>
      <border diagonalUp="0" diagonalDown="0">
        <left style="thin">
          <color indexed="64"/>
        </left>
        <right style="thin">
          <color indexed="64"/>
        </right>
        <top style="thin">
          <color indexed="64"/>
        </top>
        <bottom style="thin">
          <color indexed="64"/>
        </bottom>
      </border>
      <protection locked="1" hidden="0"/>
    </dxf>
    <dxf>
      <alignment horizontal="general" vertical="bottom" textRotation="0" wrapText="0" indent="0" justifyLastLine="0" shrinkToFit="0" readingOrder="1"/>
      <protection locked="1" hidden="0"/>
    </dxf>
    <dxf>
      <fill>
        <patternFill>
          <bgColor theme="0"/>
        </patternFill>
      </fill>
      <alignment horizontal="general" vertical="bottom" textRotation="0" wrapText="0" indent="0" justifyLastLine="0" shrinkToFit="0" readingOrder="1"/>
      <border diagonalUp="0" diagonalDown="0">
        <left style="thin">
          <color indexed="64"/>
        </left>
        <right style="thin">
          <color indexed="64"/>
        </right>
        <top style="thin">
          <color indexed="64"/>
        </top>
        <bottom style="thin">
          <color indexed="64"/>
        </bottom>
      </border>
      <protection locked="1" hidden="0"/>
    </dxf>
    <dxf>
      <alignment horizontal="general" vertical="bottom" textRotation="0" wrapText="0" indent="0" justifyLastLine="0" shrinkToFit="0" readingOrder="1"/>
      <protection locked="1" hidden="0"/>
    </dxf>
    <dxf>
      <fill>
        <patternFill>
          <bgColor theme="0"/>
        </patternFill>
      </fill>
      <alignment horizontal="general" vertical="bottom" textRotation="0" wrapText="0" indent="0" justifyLastLine="0" shrinkToFit="0" readingOrder="1"/>
      <border diagonalUp="0" diagonalDown="0">
        <left style="thin">
          <color indexed="64"/>
        </left>
        <right style="thin">
          <color indexed="64"/>
        </right>
        <top style="thin">
          <color indexed="64"/>
        </top>
        <bottom style="thin">
          <color indexed="64"/>
        </bottom>
      </border>
      <protection locked="1" hidden="0"/>
    </dxf>
    <dxf>
      <alignment horizontal="general" vertical="bottom" textRotation="0" wrapText="0" indent="0" justifyLastLine="0" shrinkToFit="0" readingOrder="1"/>
      <protection locked="1" hidden="0"/>
    </dxf>
    <dxf>
      <fill>
        <patternFill>
          <bgColor theme="0"/>
        </patternFill>
      </fill>
      <alignment horizontal="general" vertical="bottom" textRotation="0" wrapText="0" indent="0" justifyLastLine="0" shrinkToFit="0" readingOrder="1"/>
      <border diagonalUp="0" diagonalDown="0">
        <left style="thin">
          <color indexed="64"/>
        </left>
        <right style="thin">
          <color indexed="64"/>
        </right>
        <top style="thin">
          <color indexed="64"/>
        </top>
        <bottom style="thin">
          <color indexed="64"/>
        </bottom>
      </border>
      <protection locked="1" hidden="0"/>
    </dxf>
    <dxf>
      <alignment horizontal="general" vertical="bottom" textRotation="0" wrapText="0" indent="0" justifyLastLine="0" shrinkToFit="0" readingOrder="1"/>
      <protection locked="1" hidden="0"/>
    </dxf>
    <dxf>
      <fill>
        <patternFill>
          <bgColor theme="0"/>
        </patternFill>
      </fill>
      <alignment horizontal="general" vertical="bottom" textRotation="0" wrapText="0" indent="0" justifyLastLine="0" shrinkToFit="0" readingOrder="1"/>
      <border diagonalUp="0" diagonalDown="0">
        <left style="thin">
          <color indexed="64"/>
        </left>
        <right style="thin">
          <color indexed="64"/>
        </right>
        <top style="thin">
          <color indexed="64"/>
        </top>
        <bottom style="thin">
          <color indexed="64"/>
        </bottom>
      </border>
      <protection locked="1" hidden="0"/>
    </dxf>
    <dxf>
      <fill>
        <patternFill>
          <bgColor theme="0"/>
        </patternFill>
      </fill>
      <alignment horizontal="general" vertical="bottom" textRotation="0" wrapText="0" indent="0" justifyLastLine="0" shrinkToFit="0" readingOrder="1"/>
      <protection locked="1" hidden="0"/>
    </dxf>
    <dxf>
      <font>
        <b/>
      </font>
      <alignment horizontal="center" vertical="center" textRotation="0" wrapText="1" indent="0" justifyLastLine="0" shrinkToFit="0" readingOrder="1"/>
      <protection locked="1" hidden="0"/>
    </dxf>
    <dxf>
      <font>
        <strike val="0"/>
        <outline val="0"/>
        <shadow val="0"/>
        <u val="none"/>
        <vertAlign val="baseline"/>
        <sz val="36"/>
      </font>
    </dxf>
    <dxf>
      <font>
        <strike val="0"/>
        <outline val="0"/>
        <shadow val="0"/>
        <u val="none"/>
        <vertAlign val="baseline"/>
        <sz val="36"/>
      </font>
    </dxf>
    <dxf>
      <font>
        <strike val="0"/>
        <outline val="0"/>
        <shadow val="0"/>
        <u val="none"/>
        <vertAlign val="baseline"/>
        <sz val="36"/>
      </font>
    </dxf>
    <dxf>
      <font>
        <strike val="0"/>
        <outline val="0"/>
        <shadow val="0"/>
        <u val="none"/>
        <vertAlign val="baseline"/>
        <sz val="36"/>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4.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68035</xdr:colOff>
      <xdr:row>0</xdr:row>
      <xdr:rowOff>81642</xdr:rowOff>
    </xdr:from>
    <xdr:to>
      <xdr:col>0</xdr:col>
      <xdr:colOff>3252107</xdr:colOff>
      <xdr:row>1</xdr:row>
      <xdr:rowOff>1141479</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035" y="81642"/>
          <a:ext cx="3184072" cy="125033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402167</xdr:colOff>
      <xdr:row>22</xdr:row>
      <xdr:rowOff>63500</xdr:rowOff>
    </xdr:from>
    <xdr:to>
      <xdr:col>8</xdr:col>
      <xdr:colOff>433917</xdr:colOff>
      <xdr:row>23</xdr:row>
      <xdr:rowOff>328083</xdr:rowOff>
    </xdr:to>
    <xdr:cxnSp macro="">
      <xdr:nvCxnSpPr>
        <xdr:cNvPr id="2" name="Connecteur droit avec flèche 1">
          <a:extLst>
            <a:ext uri="{FF2B5EF4-FFF2-40B4-BE49-F238E27FC236}">
              <a16:creationId xmlns:a16="http://schemas.microsoft.com/office/drawing/2014/main" id="{00000000-0008-0000-0900-000002000000}"/>
            </a:ext>
          </a:extLst>
        </xdr:cNvPr>
        <xdr:cNvCxnSpPr/>
      </xdr:nvCxnSpPr>
      <xdr:spPr>
        <a:xfrm>
          <a:off x="13041842" y="8607425"/>
          <a:ext cx="31750" cy="597958"/>
        </a:xfrm>
        <a:prstGeom prst="straightConnector1">
          <a:avLst/>
        </a:prstGeom>
        <a:ln w="635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862240</xdr:colOff>
      <xdr:row>22</xdr:row>
      <xdr:rowOff>169334</xdr:rowOff>
    </xdr:from>
    <xdr:to>
      <xdr:col>8</xdr:col>
      <xdr:colOff>381000</xdr:colOff>
      <xdr:row>23</xdr:row>
      <xdr:rowOff>245988</xdr:rowOff>
    </xdr:to>
    <xdr:cxnSp macro="">
      <xdr:nvCxnSpPr>
        <xdr:cNvPr id="3" name="Connecteur droit avec flèche 2">
          <a:extLst>
            <a:ext uri="{FF2B5EF4-FFF2-40B4-BE49-F238E27FC236}">
              <a16:creationId xmlns:a16="http://schemas.microsoft.com/office/drawing/2014/main" id="{00000000-0008-0000-0900-000003000000}"/>
            </a:ext>
          </a:extLst>
        </xdr:cNvPr>
        <xdr:cNvCxnSpPr/>
      </xdr:nvCxnSpPr>
      <xdr:spPr>
        <a:xfrm flipH="1">
          <a:off x="8663215" y="8713259"/>
          <a:ext cx="4357460" cy="410029"/>
        </a:xfrm>
        <a:prstGeom prst="straightConnector1">
          <a:avLst/>
        </a:prstGeom>
        <a:ln w="63500">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68580</xdr:colOff>
          <xdr:row>8</xdr:row>
          <xdr:rowOff>327660</xdr:rowOff>
        </xdr:from>
        <xdr:to>
          <xdr:col>8</xdr:col>
          <xdr:colOff>457200</xdr:colOff>
          <xdr:row>9</xdr:row>
          <xdr:rowOff>342900</xdr:rowOff>
        </xdr:to>
        <xdr:sp macro="" textlink="">
          <xdr:nvSpPr>
            <xdr:cNvPr id="121857" name="Check Box 1" hidden="1">
              <a:extLst>
                <a:ext uri="{63B3BB69-23CF-44E3-9099-C40C66FF867C}">
                  <a14:compatExt spid="_x0000_s121857"/>
                </a:ext>
                <a:ext uri="{FF2B5EF4-FFF2-40B4-BE49-F238E27FC236}">
                  <a16:creationId xmlns:a16="http://schemas.microsoft.com/office/drawing/2014/main" id="{00000000-0008-0000-0900-000001D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8</xdr:row>
          <xdr:rowOff>76200</xdr:rowOff>
        </xdr:from>
        <xdr:to>
          <xdr:col>8</xdr:col>
          <xdr:colOff>1066800</xdr:colOff>
          <xdr:row>9</xdr:row>
          <xdr:rowOff>99060</xdr:rowOff>
        </xdr:to>
        <xdr:sp macro="" textlink="">
          <xdr:nvSpPr>
            <xdr:cNvPr id="121858" name="Check Box 2" hidden="1">
              <a:extLst>
                <a:ext uri="{63B3BB69-23CF-44E3-9099-C40C66FF867C}">
                  <a14:compatExt spid="_x0000_s121858"/>
                </a:ext>
                <a:ext uri="{FF2B5EF4-FFF2-40B4-BE49-F238E27FC236}">
                  <a16:creationId xmlns:a16="http://schemas.microsoft.com/office/drawing/2014/main" id="{00000000-0008-0000-0900-000002D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xdr:row>
          <xdr:rowOff>7620</xdr:rowOff>
        </xdr:from>
        <xdr:to>
          <xdr:col>8</xdr:col>
          <xdr:colOff>1021080</xdr:colOff>
          <xdr:row>7</xdr:row>
          <xdr:rowOff>365760</xdr:rowOff>
        </xdr:to>
        <xdr:sp macro="" textlink="">
          <xdr:nvSpPr>
            <xdr:cNvPr id="121859" name="Check Box 3" hidden="1">
              <a:extLst>
                <a:ext uri="{63B3BB69-23CF-44E3-9099-C40C66FF867C}">
                  <a14:compatExt spid="_x0000_s121859"/>
                </a:ext>
                <a:ext uri="{FF2B5EF4-FFF2-40B4-BE49-F238E27FC236}">
                  <a16:creationId xmlns:a16="http://schemas.microsoft.com/office/drawing/2014/main" id="{00000000-0008-0000-0900-000003D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9</xdr:row>
          <xdr:rowOff>228600</xdr:rowOff>
        </xdr:from>
        <xdr:to>
          <xdr:col>8</xdr:col>
          <xdr:colOff>457200</xdr:colOff>
          <xdr:row>11</xdr:row>
          <xdr:rowOff>60960</xdr:rowOff>
        </xdr:to>
        <xdr:sp macro="" textlink="">
          <xdr:nvSpPr>
            <xdr:cNvPr id="121860" name="Check Box 4" hidden="1">
              <a:extLst>
                <a:ext uri="{63B3BB69-23CF-44E3-9099-C40C66FF867C}">
                  <a14:compatExt spid="_x0000_s121860"/>
                </a:ext>
                <a:ext uri="{FF2B5EF4-FFF2-40B4-BE49-F238E27FC236}">
                  <a16:creationId xmlns:a16="http://schemas.microsoft.com/office/drawing/2014/main" id="{00000000-0008-0000-0900-000004D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10</xdr:row>
          <xdr:rowOff>312420</xdr:rowOff>
        </xdr:from>
        <xdr:to>
          <xdr:col>8</xdr:col>
          <xdr:colOff>449580</xdr:colOff>
          <xdr:row>11</xdr:row>
          <xdr:rowOff>327660</xdr:rowOff>
        </xdr:to>
        <xdr:sp macro="" textlink="">
          <xdr:nvSpPr>
            <xdr:cNvPr id="121861" name="Check Box 5" hidden="1">
              <a:extLst>
                <a:ext uri="{63B3BB69-23CF-44E3-9099-C40C66FF867C}">
                  <a14:compatExt spid="_x0000_s121861"/>
                </a:ext>
                <a:ext uri="{FF2B5EF4-FFF2-40B4-BE49-F238E27FC236}">
                  <a16:creationId xmlns:a16="http://schemas.microsoft.com/office/drawing/2014/main" id="{00000000-0008-0000-0900-000005D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11</xdr:row>
          <xdr:rowOff>312420</xdr:rowOff>
        </xdr:from>
        <xdr:to>
          <xdr:col>8</xdr:col>
          <xdr:colOff>449580</xdr:colOff>
          <xdr:row>12</xdr:row>
          <xdr:rowOff>228600</xdr:rowOff>
        </xdr:to>
        <xdr:sp macro="" textlink="">
          <xdr:nvSpPr>
            <xdr:cNvPr id="121862" name="Check Box 6" hidden="1">
              <a:extLst>
                <a:ext uri="{63B3BB69-23CF-44E3-9099-C40C66FF867C}">
                  <a14:compatExt spid="_x0000_s121862"/>
                </a:ext>
                <a:ext uri="{FF2B5EF4-FFF2-40B4-BE49-F238E27FC236}">
                  <a16:creationId xmlns:a16="http://schemas.microsoft.com/office/drawing/2014/main" id="{00000000-0008-0000-0900-000006D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11</xdr:row>
          <xdr:rowOff>312420</xdr:rowOff>
        </xdr:from>
        <xdr:to>
          <xdr:col>8</xdr:col>
          <xdr:colOff>449580</xdr:colOff>
          <xdr:row>12</xdr:row>
          <xdr:rowOff>228600</xdr:rowOff>
        </xdr:to>
        <xdr:sp macro="" textlink="">
          <xdr:nvSpPr>
            <xdr:cNvPr id="121863" name="Check Box 7" hidden="1">
              <a:extLst>
                <a:ext uri="{63B3BB69-23CF-44E3-9099-C40C66FF867C}">
                  <a14:compatExt spid="_x0000_s121863"/>
                </a:ext>
                <a:ext uri="{FF2B5EF4-FFF2-40B4-BE49-F238E27FC236}">
                  <a16:creationId xmlns:a16="http://schemas.microsoft.com/office/drawing/2014/main" id="{00000000-0008-0000-0900-000007D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9</xdr:row>
          <xdr:rowOff>327660</xdr:rowOff>
        </xdr:from>
        <xdr:to>
          <xdr:col>8</xdr:col>
          <xdr:colOff>457200</xdr:colOff>
          <xdr:row>10</xdr:row>
          <xdr:rowOff>228600</xdr:rowOff>
        </xdr:to>
        <xdr:sp macro="" textlink="">
          <xdr:nvSpPr>
            <xdr:cNvPr id="121864" name="Check Box 8" hidden="1">
              <a:extLst>
                <a:ext uri="{63B3BB69-23CF-44E3-9099-C40C66FF867C}">
                  <a14:compatExt spid="_x0000_s121864"/>
                </a:ext>
                <a:ext uri="{FF2B5EF4-FFF2-40B4-BE49-F238E27FC236}">
                  <a16:creationId xmlns:a16="http://schemas.microsoft.com/office/drawing/2014/main" id="{00000000-0008-0000-0900-000008D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twoCellAnchor editAs="oneCell">
    <xdr:from>
      <xdr:col>0</xdr:col>
      <xdr:colOff>19049</xdr:colOff>
      <xdr:row>0</xdr:row>
      <xdr:rowOff>28575</xdr:rowOff>
    </xdr:from>
    <xdr:to>
      <xdr:col>1</xdr:col>
      <xdr:colOff>22521</xdr:colOff>
      <xdr:row>2</xdr:row>
      <xdr:rowOff>148167</xdr:rowOff>
    </xdr:to>
    <xdr:pic>
      <xdr:nvPicPr>
        <xdr:cNvPr id="4" name="Image 3">
          <a:extLst>
            <a:ext uri="{FF2B5EF4-FFF2-40B4-BE49-F238E27FC236}">
              <a16:creationId xmlns:a16="http://schemas.microsoft.com/office/drawing/2014/main" id="{00000000-0008-0000-09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9" y="28575"/>
          <a:ext cx="2651422" cy="1033992"/>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8</xdr:col>
      <xdr:colOff>402167</xdr:colOff>
      <xdr:row>22</xdr:row>
      <xdr:rowOff>63500</xdr:rowOff>
    </xdr:from>
    <xdr:to>
      <xdr:col>8</xdr:col>
      <xdr:colOff>433917</xdr:colOff>
      <xdr:row>23</xdr:row>
      <xdr:rowOff>328083</xdr:rowOff>
    </xdr:to>
    <xdr:cxnSp macro="">
      <xdr:nvCxnSpPr>
        <xdr:cNvPr id="2" name="Connecteur droit avec flèche 1">
          <a:extLst>
            <a:ext uri="{FF2B5EF4-FFF2-40B4-BE49-F238E27FC236}">
              <a16:creationId xmlns:a16="http://schemas.microsoft.com/office/drawing/2014/main" id="{00000000-0008-0000-0A00-000002000000}"/>
            </a:ext>
          </a:extLst>
        </xdr:cNvPr>
        <xdr:cNvCxnSpPr/>
      </xdr:nvCxnSpPr>
      <xdr:spPr>
        <a:xfrm>
          <a:off x="13041842" y="8607425"/>
          <a:ext cx="31750" cy="597958"/>
        </a:xfrm>
        <a:prstGeom prst="straightConnector1">
          <a:avLst/>
        </a:prstGeom>
        <a:ln w="635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862240</xdr:colOff>
      <xdr:row>22</xdr:row>
      <xdr:rowOff>169334</xdr:rowOff>
    </xdr:from>
    <xdr:to>
      <xdr:col>8</xdr:col>
      <xdr:colOff>381000</xdr:colOff>
      <xdr:row>23</xdr:row>
      <xdr:rowOff>245988</xdr:rowOff>
    </xdr:to>
    <xdr:cxnSp macro="">
      <xdr:nvCxnSpPr>
        <xdr:cNvPr id="3" name="Connecteur droit avec flèche 2">
          <a:extLst>
            <a:ext uri="{FF2B5EF4-FFF2-40B4-BE49-F238E27FC236}">
              <a16:creationId xmlns:a16="http://schemas.microsoft.com/office/drawing/2014/main" id="{00000000-0008-0000-0A00-000003000000}"/>
            </a:ext>
          </a:extLst>
        </xdr:cNvPr>
        <xdr:cNvCxnSpPr/>
      </xdr:nvCxnSpPr>
      <xdr:spPr>
        <a:xfrm flipH="1">
          <a:off x="8663215" y="8713259"/>
          <a:ext cx="4357460" cy="410029"/>
        </a:xfrm>
        <a:prstGeom prst="straightConnector1">
          <a:avLst/>
        </a:prstGeom>
        <a:ln w="63500">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68580</xdr:colOff>
          <xdr:row>8</xdr:row>
          <xdr:rowOff>327660</xdr:rowOff>
        </xdr:from>
        <xdr:to>
          <xdr:col>8</xdr:col>
          <xdr:colOff>457200</xdr:colOff>
          <xdr:row>9</xdr:row>
          <xdr:rowOff>342900</xdr:rowOff>
        </xdr:to>
        <xdr:sp macro="" textlink="">
          <xdr:nvSpPr>
            <xdr:cNvPr id="122881" name="Check Box 1" hidden="1">
              <a:extLst>
                <a:ext uri="{63B3BB69-23CF-44E3-9099-C40C66FF867C}">
                  <a14:compatExt spid="_x0000_s122881"/>
                </a:ext>
                <a:ext uri="{FF2B5EF4-FFF2-40B4-BE49-F238E27FC236}">
                  <a16:creationId xmlns:a16="http://schemas.microsoft.com/office/drawing/2014/main" id="{00000000-0008-0000-0A00-000001E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8</xdr:row>
          <xdr:rowOff>76200</xdr:rowOff>
        </xdr:from>
        <xdr:to>
          <xdr:col>8</xdr:col>
          <xdr:colOff>1066800</xdr:colOff>
          <xdr:row>9</xdr:row>
          <xdr:rowOff>99060</xdr:rowOff>
        </xdr:to>
        <xdr:sp macro="" textlink="">
          <xdr:nvSpPr>
            <xdr:cNvPr id="122882" name="Check Box 2" hidden="1">
              <a:extLst>
                <a:ext uri="{63B3BB69-23CF-44E3-9099-C40C66FF867C}">
                  <a14:compatExt spid="_x0000_s122882"/>
                </a:ext>
                <a:ext uri="{FF2B5EF4-FFF2-40B4-BE49-F238E27FC236}">
                  <a16:creationId xmlns:a16="http://schemas.microsoft.com/office/drawing/2014/main" id="{00000000-0008-0000-0A00-000002E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xdr:row>
          <xdr:rowOff>7620</xdr:rowOff>
        </xdr:from>
        <xdr:to>
          <xdr:col>8</xdr:col>
          <xdr:colOff>1021080</xdr:colOff>
          <xdr:row>7</xdr:row>
          <xdr:rowOff>365760</xdr:rowOff>
        </xdr:to>
        <xdr:sp macro="" textlink="">
          <xdr:nvSpPr>
            <xdr:cNvPr id="122883" name="Check Box 3" hidden="1">
              <a:extLst>
                <a:ext uri="{63B3BB69-23CF-44E3-9099-C40C66FF867C}">
                  <a14:compatExt spid="_x0000_s122883"/>
                </a:ext>
                <a:ext uri="{FF2B5EF4-FFF2-40B4-BE49-F238E27FC236}">
                  <a16:creationId xmlns:a16="http://schemas.microsoft.com/office/drawing/2014/main" id="{00000000-0008-0000-0A00-000003E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9</xdr:row>
          <xdr:rowOff>228600</xdr:rowOff>
        </xdr:from>
        <xdr:to>
          <xdr:col>8</xdr:col>
          <xdr:colOff>457200</xdr:colOff>
          <xdr:row>11</xdr:row>
          <xdr:rowOff>60960</xdr:rowOff>
        </xdr:to>
        <xdr:sp macro="" textlink="">
          <xdr:nvSpPr>
            <xdr:cNvPr id="122884" name="Check Box 4" hidden="1">
              <a:extLst>
                <a:ext uri="{63B3BB69-23CF-44E3-9099-C40C66FF867C}">
                  <a14:compatExt spid="_x0000_s122884"/>
                </a:ext>
                <a:ext uri="{FF2B5EF4-FFF2-40B4-BE49-F238E27FC236}">
                  <a16:creationId xmlns:a16="http://schemas.microsoft.com/office/drawing/2014/main" id="{00000000-0008-0000-0A00-000004E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10</xdr:row>
          <xdr:rowOff>312420</xdr:rowOff>
        </xdr:from>
        <xdr:to>
          <xdr:col>8</xdr:col>
          <xdr:colOff>449580</xdr:colOff>
          <xdr:row>11</xdr:row>
          <xdr:rowOff>327660</xdr:rowOff>
        </xdr:to>
        <xdr:sp macro="" textlink="">
          <xdr:nvSpPr>
            <xdr:cNvPr id="122885" name="Check Box 5" hidden="1">
              <a:extLst>
                <a:ext uri="{63B3BB69-23CF-44E3-9099-C40C66FF867C}">
                  <a14:compatExt spid="_x0000_s122885"/>
                </a:ext>
                <a:ext uri="{FF2B5EF4-FFF2-40B4-BE49-F238E27FC236}">
                  <a16:creationId xmlns:a16="http://schemas.microsoft.com/office/drawing/2014/main" id="{00000000-0008-0000-0A00-000005E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11</xdr:row>
          <xdr:rowOff>312420</xdr:rowOff>
        </xdr:from>
        <xdr:to>
          <xdr:col>8</xdr:col>
          <xdr:colOff>449580</xdr:colOff>
          <xdr:row>12</xdr:row>
          <xdr:rowOff>228600</xdr:rowOff>
        </xdr:to>
        <xdr:sp macro="" textlink="">
          <xdr:nvSpPr>
            <xdr:cNvPr id="122886" name="Check Box 6" hidden="1">
              <a:extLst>
                <a:ext uri="{63B3BB69-23CF-44E3-9099-C40C66FF867C}">
                  <a14:compatExt spid="_x0000_s122886"/>
                </a:ext>
                <a:ext uri="{FF2B5EF4-FFF2-40B4-BE49-F238E27FC236}">
                  <a16:creationId xmlns:a16="http://schemas.microsoft.com/office/drawing/2014/main" id="{00000000-0008-0000-0A00-000006E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11</xdr:row>
          <xdr:rowOff>312420</xdr:rowOff>
        </xdr:from>
        <xdr:to>
          <xdr:col>8</xdr:col>
          <xdr:colOff>449580</xdr:colOff>
          <xdr:row>12</xdr:row>
          <xdr:rowOff>228600</xdr:rowOff>
        </xdr:to>
        <xdr:sp macro="" textlink="">
          <xdr:nvSpPr>
            <xdr:cNvPr id="122887" name="Check Box 7" hidden="1">
              <a:extLst>
                <a:ext uri="{63B3BB69-23CF-44E3-9099-C40C66FF867C}">
                  <a14:compatExt spid="_x0000_s122887"/>
                </a:ext>
                <a:ext uri="{FF2B5EF4-FFF2-40B4-BE49-F238E27FC236}">
                  <a16:creationId xmlns:a16="http://schemas.microsoft.com/office/drawing/2014/main" id="{00000000-0008-0000-0A00-000007E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9</xdr:row>
          <xdr:rowOff>327660</xdr:rowOff>
        </xdr:from>
        <xdr:to>
          <xdr:col>8</xdr:col>
          <xdr:colOff>457200</xdr:colOff>
          <xdr:row>10</xdr:row>
          <xdr:rowOff>228600</xdr:rowOff>
        </xdr:to>
        <xdr:sp macro="" textlink="">
          <xdr:nvSpPr>
            <xdr:cNvPr id="122888" name="Check Box 8" hidden="1">
              <a:extLst>
                <a:ext uri="{63B3BB69-23CF-44E3-9099-C40C66FF867C}">
                  <a14:compatExt spid="_x0000_s122888"/>
                </a:ext>
                <a:ext uri="{FF2B5EF4-FFF2-40B4-BE49-F238E27FC236}">
                  <a16:creationId xmlns:a16="http://schemas.microsoft.com/office/drawing/2014/main" id="{00000000-0008-0000-0A00-000008E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twoCellAnchor editAs="oneCell">
    <xdr:from>
      <xdr:col>0</xdr:col>
      <xdr:colOff>19049</xdr:colOff>
      <xdr:row>0</xdr:row>
      <xdr:rowOff>28575</xdr:rowOff>
    </xdr:from>
    <xdr:to>
      <xdr:col>1</xdr:col>
      <xdr:colOff>22521</xdr:colOff>
      <xdr:row>2</xdr:row>
      <xdr:rowOff>148167</xdr:rowOff>
    </xdr:to>
    <xdr:pic>
      <xdr:nvPicPr>
        <xdr:cNvPr id="4" name="Image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9" y="28575"/>
          <a:ext cx="2651422" cy="1033992"/>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8</xdr:col>
      <xdr:colOff>402167</xdr:colOff>
      <xdr:row>22</xdr:row>
      <xdr:rowOff>63500</xdr:rowOff>
    </xdr:from>
    <xdr:to>
      <xdr:col>8</xdr:col>
      <xdr:colOff>433917</xdr:colOff>
      <xdr:row>23</xdr:row>
      <xdr:rowOff>328083</xdr:rowOff>
    </xdr:to>
    <xdr:cxnSp macro="">
      <xdr:nvCxnSpPr>
        <xdr:cNvPr id="2" name="Connecteur droit avec flèche 1">
          <a:extLst>
            <a:ext uri="{FF2B5EF4-FFF2-40B4-BE49-F238E27FC236}">
              <a16:creationId xmlns:a16="http://schemas.microsoft.com/office/drawing/2014/main" id="{00000000-0008-0000-0B00-000002000000}"/>
            </a:ext>
          </a:extLst>
        </xdr:cNvPr>
        <xdr:cNvCxnSpPr/>
      </xdr:nvCxnSpPr>
      <xdr:spPr>
        <a:xfrm>
          <a:off x="12717992" y="8350250"/>
          <a:ext cx="31750" cy="597958"/>
        </a:xfrm>
        <a:prstGeom prst="straightConnector1">
          <a:avLst/>
        </a:prstGeom>
        <a:ln w="63500">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76200</xdr:colOff>
          <xdr:row>8</xdr:row>
          <xdr:rowOff>106680</xdr:rowOff>
        </xdr:from>
        <xdr:to>
          <xdr:col>8</xdr:col>
          <xdr:colOff>464820</xdr:colOff>
          <xdr:row>9</xdr:row>
          <xdr:rowOff>121920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B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9</xdr:row>
          <xdr:rowOff>99060</xdr:rowOff>
        </xdr:from>
        <xdr:to>
          <xdr:col>8</xdr:col>
          <xdr:colOff>457200</xdr:colOff>
          <xdr:row>9</xdr:row>
          <xdr:rowOff>449580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B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10</xdr:row>
          <xdr:rowOff>76200</xdr:rowOff>
        </xdr:from>
        <xdr:to>
          <xdr:col>8</xdr:col>
          <xdr:colOff>464820</xdr:colOff>
          <xdr:row>11</xdr:row>
          <xdr:rowOff>99060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B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11</xdr:row>
          <xdr:rowOff>68580</xdr:rowOff>
        </xdr:from>
        <xdr:to>
          <xdr:col>8</xdr:col>
          <xdr:colOff>487680</xdr:colOff>
          <xdr:row>11</xdr:row>
          <xdr:rowOff>441960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B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xdr:row>
          <xdr:rowOff>373380</xdr:rowOff>
        </xdr:from>
        <xdr:to>
          <xdr:col>8</xdr:col>
          <xdr:colOff>426720</xdr:colOff>
          <xdr:row>7</xdr:row>
          <xdr:rowOff>373380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B00-0000063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8</xdr:row>
          <xdr:rowOff>106680</xdr:rowOff>
        </xdr:from>
        <xdr:to>
          <xdr:col>8</xdr:col>
          <xdr:colOff>464820</xdr:colOff>
          <xdr:row>9</xdr:row>
          <xdr:rowOff>121920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B00-0000073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9</xdr:row>
          <xdr:rowOff>99060</xdr:rowOff>
        </xdr:from>
        <xdr:to>
          <xdr:col>8</xdr:col>
          <xdr:colOff>457200</xdr:colOff>
          <xdr:row>9</xdr:row>
          <xdr:rowOff>449580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B00-0000083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10</xdr:row>
          <xdr:rowOff>76200</xdr:rowOff>
        </xdr:from>
        <xdr:to>
          <xdr:col>8</xdr:col>
          <xdr:colOff>464820</xdr:colOff>
          <xdr:row>11</xdr:row>
          <xdr:rowOff>99060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B00-0000093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11</xdr:row>
          <xdr:rowOff>68580</xdr:rowOff>
        </xdr:from>
        <xdr:to>
          <xdr:col>8</xdr:col>
          <xdr:colOff>487680</xdr:colOff>
          <xdr:row>11</xdr:row>
          <xdr:rowOff>441960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B00-00000A3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1</xdr:col>
      <xdr:colOff>111276</xdr:colOff>
      <xdr:row>2</xdr:row>
      <xdr:rowOff>161925</xdr:rowOff>
    </xdr:to>
    <xdr:pic>
      <xdr:nvPicPr>
        <xdr:cNvPr id="3" name="Imag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757109" cy="10826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8</xdr:col>
      <xdr:colOff>402167</xdr:colOff>
      <xdr:row>22</xdr:row>
      <xdr:rowOff>63500</xdr:rowOff>
    </xdr:from>
    <xdr:to>
      <xdr:col>8</xdr:col>
      <xdr:colOff>433917</xdr:colOff>
      <xdr:row>23</xdr:row>
      <xdr:rowOff>328083</xdr:rowOff>
    </xdr:to>
    <xdr:cxnSp macro="">
      <xdr:nvCxnSpPr>
        <xdr:cNvPr id="2" name="Connecteur droit avec flèche 1">
          <a:extLst>
            <a:ext uri="{FF2B5EF4-FFF2-40B4-BE49-F238E27FC236}">
              <a16:creationId xmlns:a16="http://schemas.microsoft.com/office/drawing/2014/main" id="{00000000-0008-0000-0C00-000002000000}"/>
            </a:ext>
          </a:extLst>
        </xdr:cNvPr>
        <xdr:cNvCxnSpPr/>
      </xdr:nvCxnSpPr>
      <xdr:spPr>
        <a:xfrm>
          <a:off x="12698942" y="8550275"/>
          <a:ext cx="31750" cy="597958"/>
        </a:xfrm>
        <a:prstGeom prst="straightConnector1">
          <a:avLst/>
        </a:prstGeom>
        <a:ln w="63500">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76200</xdr:colOff>
          <xdr:row>8</xdr:row>
          <xdr:rowOff>106680</xdr:rowOff>
        </xdr:from>
        <xdr:to>
          <xdr:col>8</xdr:col>
          <xdr:colOff>464820</xdr:colOff>
          <xdr:row>9</xdr:row>
          <xdr:rowOff>121920</xdr:rowOff>
        </xdr:to>
        <xdr:sp macro="" textlink="">
          <xdr:nvSpPr>
            <xdr:cNvPr id="72705" name="Check Box 1" hidden="1">
              <a:extLst>
                <a:ext uri="{63B3BB69-23CF-44E3-9099-C40C66FF867C}">
                  <a14:compatExt spid="_x0000_s72705"/>
                </a:ext>
                <a:ext uri="{FF2B5EF4-FFF2-40B4-BE49-F238E27FC236}">
                  <a16:creationId xmlns:a16="http://schemas.microsoft.com/office/drawing/2014/main" id="{00000000-0008-0000-0C00-000001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9</xdr:row>
          <xdr:rowOff>99060</xdr:rowOff>
        </xdr:from>
        <xdr:to>
          <xdr:col>8</xdr:col>
          <xdr:colOff>457200</xdr:colOff>
          <xdr:row>9</xdr:row>
          <xdr:rowOff>449580</xdr:rowOff>
        </xdr:to>
        <xdr:sp macro="" textlink="">
          <xdr:nvSpPr>
            <xdr:cNvPr id="72706" name="Check Box 2" hidden="1">
              <a:extLst>
                <a:ext uri="{63B3BB69-23CF-44E3-9099-C40C66FF867C}">
                  <a14:compatExt spid="_x0000_s72706"/>
                </a:ext>
                <a:ext uri="{FF2B5EF4-FFF2-40B4-BE49-F238E27FC236}">
                  <a16:creationId xmlns:a16="http://schemas.microsoft.com/office/drawing/2014/main" id="{00000000-0008-0000-0C00-000002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10</xdr:row>
          <xdr:rowOff>76200</xdr:rowOff>
        </xdr:from>
        <xdr:to>
          <xdr:col>8</xdr:col>
          <xdr:colOff>464820</xdr:colOff>
          <xdr:row>11</xdr:row>
          <xdr:rowOff>99060</xdr:rowOff>
        </xdr:to>
        <xdr:sp macro="" textlink="">
          <xdr:nvSpPr>
            <xdr:cNvPr id="72707" name="Check Box 3" hidden="1">
              <a:extLst>
                <a:ext uri="{63B3BB69-23CF-44E3-9099-C40C66FF867C}">
                  <a14:compatExt spid="_x0000_s72707"/>
                </a:ext>
                <a:ext uri="{FF2B5EF4-FFF2-40B4-BE49-F238E27FC236}">
                  <a16:creationId xmlns:a16="http://schemas.microsoft.com/office/drawing/2014/main" id="{00000000-0008-0000-0C00-000003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11</xdr:row>
          <xdr:rowOff>68580</xdr:rowOff>
        </xdr:from>
        <xdr:to>
          <xdr:col>8</xdr:col>
          <xdr:colOff>487680</xdr:colOff>
          <xdr:row>11</xdr:row>
          <xdr:rowOff>441960</xdr:rowOff>
        </xdr:to>
        <xdr:sp macro="" textlink="">
          <xdr:nvSpPr>
            <xdr:cNvPr id="72708" name="Check Box 4" hidden="1">
              <a:extLst>
                <a:ext uri="{63B3BB69-23CF-44E3-9099-C40C66FF867C}">
                  <a14:compatExt spid="_x0000_s72708"/>
                </a:ext>
                <a:ext uri="{FF2B5EF4-FFF2-40B4-BE49-F238E27FC236}">
                  <a16:creationId xmlns:a16="http://schemas.microsoft.com/office/drawing/2014/main" id="{00000000-0008-0000-0C00-0000041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xdr:row>
          <xdr:rowOff>373380</xdr:rowOff>
        </xdr:from>
        <xdr:to>
          <xdr:col>8</xdr:col>
          <xdr:colOff>441960</xdr:colOff>
          <xdr:row>7</xdr:row>
          <xdr:rowOff>373380</xdr:rowOff>
        </xdr:to>
        <xdr:sp macro="" textlink="">
          <xdr:nvSpPr>
            <xdr:cNvPr id="72709" name="Check Box 5" hidden="1">
              <a:extLst>
                <a:ext uri="{63B3BB69-23CF-44E3-9099-C40C66FF867C}">
                  <a14:compatExt spid="_x0000_s72709"/>
                </a:ext>
                <a:ext uri="{FF2B5EF4-FFF2-40B4-BE49-F238E27FC236}">
                  <a16:creationId xmlns:a16="http://schemas.microsoft.com/office/drawing/2014/main" id="{00000000-0008-0000-0C00-0000051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8</xdr:row>
          <xdr:rowOff>106680</xdr:rowOff>
        </xdr:from>
        <xdr:to>
          <xdr:col>8</xdr:col>
          <xdr:colOff>464820</xdr:colOff>
          <xdr:row>9</xdr:row>
          <xdr:rowOff>121920</xdr:rowOff>
        </xdr:to>
        <xdr:sp macro="" textlink="">
          <xdr:nvSpPr>
            <xdr:cNvPr id="72710" name="Check Box 6" hidden="1">
              <a:extLst>
                <a:ext uri="{63B3BB69-23CF-44E3-9099-C40C66FF867C}">
                  <a14:compatExt spid="_x0000_s72710"/>
                </a:ext>
                <a:ext uri="{FF2B5EF4-FFF2-40B4-BE49-F238E27FC236}">
                  <a16:creationId xmlns:a16="http://schemas.microsoft.com/office/drawing/2014/main" id="{00000000-0008-0000-0C00-0000061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9</xdr:row>
          <xdr:rowOff>99060</xdr:rowOff>
        </xdr:from>
        <xdr:to>
          <xdr:col>8</xdr:col>
          <xdr:colOff>457200</xdr:colOff>
          <xdr:row>9</xdr:row>
          <xdr:rowOff>449580</xdr:rowOff>
        </xdr:to>
        <xdr:sp macro="" textlink="">
          <xdr:nvSpPr>
            <xdr:cNvPr id="72711" name="Check Box 7" hidden="1">
              <a:extLst>
                <a:ext uri="{63B3BB69-23CF-44E3-9099-C40C66FF867C}">
                  <a14:compatExt spid="_x0000_s72711"/>
                </a:ext>
                <a:ext uri="{FF2B5EF4-FFF2-40B4-BE49-F238E27FC236}">
                  <a16:creationId xmlns:a16="http://schemas.microsoft.com/office/drawing/2014/main" id="{00000000-0008-0000-0C00-0000071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10</xdr:row>
          <xdr:rowOff>76200</xdr:rowOff>
        </xdr:from>
        <xdr:to>
          <xdr:col>8</xdr:col>
          <xdr:colOff>464820</xdr:colOff>
          <xdr:row>11</xdr:row>
          <xdr:rowOff>99060</xdr:rowOff>
        </xdr:to>
        <xdr:sp macro="" textlink="">
          <xdr:nvSpPr>
            <xdr:cNvPr id="72712" name="Check Box 8" hidden="1">
              <a:extLst>
                <a:ext uri="{63B3BB69-23CF-44E3-9099-C40C66FF867C}">
                  <a14:compatExt spid="_x0000_s72712"/>
                </a:ext>
                <a:ext uri="{FF2B5EF4-FFF2-40B4-BE49-F238E27FC236}">
                  <a16:creationId xmlns:a16="http://schemas.microsoft.com/office/drawing/2014/main" id="{00000000-0008-0000-0C00-0000081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11</xdr:row>
          <xdr:rowOff>68580</xdr:rowOff>
        </xdr:from>
        <xdr:to>
          <xdr:col>8</xdr:col>
          <xdr:colOff>487680</xdr:colOff>
          <xdr:row>11</xdr:row>
          <xdr:rowOff>441960</xdr:rowOff>
        </xdr:to>
        <xdr:sp macro="" textlink="">
          <xdr:nvSpPr>
            <xdr:cNvPr id="72713" name="Check Box 9" hidden="1">
              <a:extLst>
                <a:ext uri="{63B3BB69-23CF-44E3-9099-C40C66FF867C}">
                  <a14:compatExt spid="_x0000_s72713"/>
                </a:ext>
                <a:ext uri="{FF2B5EF4-FFF2-40B4-BE49-F238E27FC236}">
                  <a16:creationId xmlns:a16="http://schemas.microsoft.com/office/drawing/2014/main" id="{00000000-0008-0000-0C00-0000091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1</xdr:col>
      <xdr:colOff>111276</xdr:colOff>
      <xdr:row>2</xdr:row>
      <xdr:rowOff>161925</xdr:rowOff>
    </xdr:to>
    <xdr:pic>
      <xdr:nvPicPr>
        <xdr:cNvPr id="4" name="Image 3">
          <a:extLst>
            <a:ext uri="{FF2B5EF4-FFF2-40B4-BE49-F238E27FC236}">
              <a16:creationId xmlns:a16="http://schemas.microsoft.com/office/drawing/2014/main" id="{00000000-0008-0000-0C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757109" cy="10826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8</xdr:col>
      <xdr:colOff>402167</xdr:colOff>
      <xdr:row>22</xdr:row>
      <xdr:rowOff>63500</xdr:rowOff>
    </xdr:from>
    <xdr:to>
      <xdr:col>8</xdr:col>
      <xdr:colOff>433917</xdr:colOff>
      <xdr:row>23</xdr:row>
      <xdr:rowOff>328083</xdr:rowOff>
    </xdr:to>
    <xdr:cxnSp macro="">
      <xdr:nvCxnSpPr>
        <xdr:cNvPr id="2" name="Connecteur droit avec flèche 1">
          <a:extLst>
            <a:ext uri="{FF2B5EF4-FFF2-40B4-BE49-F238E27FC236}">
              <a16:creationId xmlns:a16="http://schemas.microsoft.com/office/drawing/2014/main" id="{00000000-0008-0000-0D00-000002000000}"/>
            </a:ext>
          </a:extLst>
        </xdr:cNvPr>
        <xdr:cNvCxnSpPr/>
      </xdr:nvCxnSpPr>
      <xdr:spPr>
        <a:xfrm>
          <a:off x="12698942" y="8550275"/>
          <a:ext cx="31750" cy="597958"/>
        </a:xfrm>
        <a:prstGeom prst="straightConnector1">
          <a:avLst/>
        </a:prstGeom>
        <a:ln w="63500">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76200</xdr:colOff>
          <xdr:row>8</xdr:row>
          <xdr:rowOff>106680</xdr:rowOff>
        </xdr:from>
        <xdr:to>
          <xdr:col>8</xdr:col>
          <xdr:colOff>464820</xdr:colOff>
          <xdr:row>9</xdr:row>
          <xdr:rowOff>121920</xdr:rowOff>
        </xdr:to>
        <xdr:sp macro="" textlink="">
          <xdr:nvSpPr>
            <xdr:cNvPr id="73729" name="Check Box 1" hidden="1">
              <a:extLst>
                <a:ext uri="{63B3BB69-23CF-44E3-9099-C40C66FF867C}">
                  <a14:compatExt spid="_x0000_s73729"/>
                </a:ext>
                <a:ext uri="{FF2B5EF4-FFF2-40B4-BE49-F238E27FC236}">
                  <a16:creationId xmlns:a16="http://schemas.microsoft.com/office/drawing/2014/main" id="{00000000-0008-0000-0D00-000001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9</xdr:row>
          <xdr:rowOff>99060</xdr:rowOff>
        </xdr:from>
        <xdr:to>
          <xdr:col>8</xdr:col>
          <xdr:colOff>457200</xdr:colOff>
          <xdr:row>9</xdr:row>
          <xdr:rowOff>449580</xdr:rowOff>
        </xdr:to>
        <xdr:sp macro="" textlink="">
          <xdr:nvSpPr>
            <xdr:cNvPr id="73730" name="Check Box 2" hidden="1">
              <a:extLst>
                <a:ext uri="{63B3BB69-23CF-44E3-9099-C40C66FF867C}">
                  <a14:compatExt spid="_x0000_s73730"/>
                </a:ext>
                <a:ext uri="{FF2B5EF4-FFF2-40B4-BE49-F238E27FC236}">
                  <a16:creationId xmlns:a16="http://schemas.microsoft.com/office/drawing/2014/main" id="{00000000-0008-0000-0D00-000002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10</xdr:row>
          <xdr:rowOff>76200</xdr:rowOff>
        </xdr:from>
        <xdr:to>
          <xdr:col>8</xdr:col>
          <xdr:colOff>464820</xdr:colOff>
          <xdr:row>11</xdr:row>
          <xdr:rowOff>99060</xdr:rowOff>
        </xdr:to>
        <xdr:sp macro="" textlink="">
          <xdr:nvSpPr>
            <xdr:cNvPr id="73731" name="Check Box 3" hidden="1">
              <a:extLst>
                <a:ext uri="{63B3BB69-23CF-44E3-9099-C40C66FF867C}">
                  <a14:compatExt spid="_x0000_s73731"/>
                </a:ext>
                <a:ext uri="{FF2B5EF4-FFF2-40B4-BE49-F238E27FC236}">
                  <a16:creationId xmlns:a16="http://schemas.microsoft.com/office/drawing/2014/main" id="{00000000-0008-0000-0D00-000003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11</xdr:row>
          <xdr:rowOff>68580</xdr:rowOff>
        </xdr:from>
        <xdr:to>
          <xdr:col>8</xdr:col>
          <xdr:colOff>487680</xdr:colOff>
          <xdr:row>11</xdr:row>
          <xdr:rowOff>441960</xdr:rowOff>
        </xdr:to>
        <xdr:sp macro="" textlink="">
          <xdr:nvSpPr>
            <xdr:cNvPr id="73732" name="Check Box 4" hidden="1">
              <a:extLst>
                <a:ext uri="{63B3BB69-23CF-44E3-9099-C40C66FF867C}">
                  <a14:compatExt spid="_x0000_s73732"/>
                </a:ext>
                <a:ext uri="{FF2B5EF4-FFF2-40B4-BE49-F238E27FC236}">
                  <a16:creationId xmlns:a16="http://schemas.microsoft.com/office/drawing/2014/main" id="{00000000-0008-0000-0D00-0000042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6</xdr:row>
          <xdr:rowOff>373380</xdr:rowOff>
        </xdr:from>
        <xdr:to>
          <xdr:col>8</xdr:col>
          <xdr:colOff>441960</xdr:colOff>
          <xdr:row>7</xdr:row>
          <xdr:rowOff>373380</xdr:rowOff>
        </xdr:to>
        <xdr:sp macro="" textlink="">
          <xdr:nvSpPr>
            <xdr:cNvPr id="73733" name="Check Box 5" hidden="1">
              <a:extLst>
                <a:ext uri="{63B3BB69-23CF-44E3-9099-C40C66FF867C}">
                  <a14:compatExt spid="_x0000_s73733"/>
                </a:ext>
                <a:ext uri="{FF2B5EF4-FFF2-40B4-BE49-F238E27FC236}">
                  <a16:creationId xmlns:a16="http://schemas.microsoft.com/office/drawing/2014/main" id="{00000000-0008-0000-0D00-0000052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8</xdr:row>
          <xdr:rowOff>106680</xdr:rowOff>
        </xdr:from>
        <xdr:to>
          <xdr:col>8</xdr:col>
          <xdr:colOff>464820</xdr:colOff>
          <xdr:row>9</xdr:row>
          <xdr:rowOff>121920</xdr:rowOff>
        </xdr:to>
        <xdr:sp macro="" textlink="">
          <xdr:nvSpPr>
            <xdr:cNvPr id="73734" name="Check Box 6" hidden="1">
              <a:extLst>
                <a:ext uri="{63B3BB69-23CF-44E3-9099-C40C66FF867C}">
                  <a14:compatExt spid="_x0000_s73734"/>
                </a:ext>
                <a:ext uri="{FF2B5EF4-FFF2-40B4-BE49-F238E27FC236}">
                  <a16:creationId xmlns:a16="http://schemas.microsoft.com/office/drawing/2014/main" id="{00000000-0008-0000-0D00-0000062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9</xdr:row>
          <xdr:rowOff>99060</xdr:rowOff>
        </xdr:from>
        <xdr:to>
          <xdr:col>8</xdr:col>
          <xdr:colOff>457200</xdr:colOff>
          <xdr:row>9</xdr:row>
          <xdr:rowOff>449580</xdr:rowOff>
        </xdr:to>
        <xdr:sp macro="" textlink="">
          <xdr:nvSpPr>
            <xdr:cNvPr id="73735" name="Check Box 7" hidden="1">
              <a:extLst>
                <a:ext uri="{63B3BB69-23CF-44E3-9099-C40C66FF867C}">
                  <a14:compatExt spid="_x0000_s73735"/>
                </a:ext>
                <a:ext uri="{FF2B5EF4-FFF2-40B4-BE49-F238E27FC236}">
                  <a16:creationId xmlns:a16="http://schemas.microsoft.com/office/drawing/2014/main" id="{00000000-0008-0000-0D00-0000072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10</xdr:row>
          <xdr:rowOff>76200</xdr:rowOff>
        </xdr:from>
        <xdr:to>
          <xdr:col>8</xdr:col>
          <xdr:colOff>464820</xdr:colOff>
          <xdr:row>11</xdr:row>
          <xdr:rowOff>99060</xdr:rowOff>
        </xdr:to>
        <xdr:sp macro="" textlink="">
          <xdr:nvSpPr>
            <xdr:cNvPr id="73736" name="Check Box 8" hidden="1">
              <a:extLst>
                <a:ext uri="{63B3BB69-23CF-44E3-9099-C40C66FF867C}">
                  <a14:compatExt spid="_x0000_s73736"/>
                </a:ext>
                <a:ext uri="{FF2B5EF4-FFF2-40B4-BE49-F238E27FC236}">
                  <a16:creationId xmlns:a16="http://schemas.microsoft.com/office/drawing/2014/main" id="{00000000-0008-0000-0D00-0000082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11</xdr:row>
          <xdr:rowOff>68580</xdr:rowOff>
        </xdr:from>
        <xdr:to>
          <xdr:col>8</xdr:col>
          <xdr:colOff>487680</xdr:colOff>
          <xdr:row>11</xdr:row>
          <xdr:rowOff>441960</xdr:rowOff>
        </xdr:to>
        <xdr:sp macro="" textlink="">
          <xdr:nvSpPr>
            <xdr:cNvPr id="73737" name="Check Box 9" hidden="1">
              <a:extLst>
                <a:ext uri="{63B3BB69-23CF-44E3-9099-C40C66FF867C}">
                  <a14:compatExt spid="_x0000_s73737"/>
                </a:ext>
                <a:ext uri="{FF2B5EF4-FFF2-40B4-BE49-F238E27FC236}">
                  <a16:creationId xmlns:a16="http://schemas.microsoft.com/office/drawing/2014/main" id="{00000000-0008-0000-0D00-0000092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1</xdr:col>
      <xdr:colOff>111276</xdr:colOff>
      <xdr:row>2</xdr:row>
      <xdr:rowOff>161925</xdr:rowOff>
    </xdr:to>
    <xdr:pic>
      <xdr:nvPicPr>
        <xdr:cNvPr id="4" name="Image 3">
          <a:extLst>
            <a:ext uri="{FF2B5EF4-FFF2-40B4-BE49-F238E27FC236}">
              <a16:creationId xmlns:a16="http://schemas.microsoft.com/office/drawing/2014/main" id="{00000000-0008-0000-0D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757109" cy="10826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402167</xdr:colOff>
      <xdr:row>22</xdr:row>
      <xdr:rowOff>63500</xdr:rowOff>
    </xdr:from>
    <xdr:to>
      <xdr:col>8</xdr:col>
      <xdr:colOff>433917</xdr:colOff>
      <xdr:row>23</xdr:row>
      <xdr:rowOff>328083</xdr:rowOff>
    </xdr:to>
    <xdr:cxnSp macro="">
      <xdr:nvCxnSpPr>
        <xdr:cNvPr id="2" name="Connecteur droit avec flèche 1">
          <a:extLst>
            <a:ext uri="{FF2B5EF4-FFF2-40B4-BE49-F238E27FC236}">
              <a16:creationId xmlns:a16="http://schemas.microsoft.com/office/drawing/2014/main" id="{00000000-0008-0000-0100-000002000000}"/>
            </a:ext>
          </a:extLst>
        </xdr:cNvPr>
        <xdr:cNvCxnSpPr/>
      </xdr:nvCxnSpPr>
      <xdr:spPr>
        <a:xfrm>
          <a:off x="12530667" y="6064250"/>
          <a:ext cx="31750" cy="603250"/>
        </a:xfrm>
        <a:prstGeom prst="straightConnector1">
          <a:avLst/>
        </a:prstGeom>
        <a:ln w="635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862240</xdr:colOff>
      <xdr:row>22</xdr:row>
      <xdr:rowOff>169334</xdr:rowOff>
    </xdr:from>
    <xdr:to>
      <xdr:col>8</xdr:col>
      <xdr:colOff>381000</xdr:colOff>
      <xdr:row>23</xdr:row>
      <xdr:rowOff>245988</xdr:rowOff>
    </xdr:to>
    <xdr:cxnSp macro="">
      <xdr:nvCxnSpPr>
        <xdr:cNvPr id="10" name="Connecteur droit avec flèche 9">
          <a:extLst>
            <a:ext uri="{FF2B5EF4-FFF2-40B4-BE49-F238E27FC236}">
              <a16:creationId xmlns:a16="http://schemas.microsoft.com/office/drawing/2014/main" id="{00000000-0008-0000-0100-00000A000000}"/>
            </a:ext>
          </a:extLst>
        </xdr:cNvPr>
        <xdr:cNvCxnSpPr/>
      </xdr:nvCxnSpPr>
      <xdr:spPr>
        <a:xfrm flipH="1">
          <a:off x="8672740" y="7186084"/>
          <a:ext cx="4186010" cy="415321"/>
        </a:xfrm>
        <a:prstGeom prst="straightConnector1">
          <a:avLst/>
        </a:prstGeom>
        <a:ln w="63500">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68580</xdr:colOff>
          <xdr:row>8</xdr:row>
          <xdr:rowOff>327660</xdr:rowOff>
        </xdr:from>
        <xdr:to>
          <xdr:col>8</xdr:col>
          <xdr:colOff>457200</xdr:colOff>
          <xdr:row>9</xdr:row>
          <xdr:rowOff>342900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8</xdr:row>
          <xdr:rowOff>76200</xdr:rowOff>
        </xdr:from>
        <xdr:to>
          <xdr:col>8</xdr:col>
          <xdr:colOff>1066800</xdr:colOff>
          <xdr:row>9</xdr:row>
          <xdr:rowOff>99060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xdr:row>
          <xdr:rowOff>7620</xdr:rowOff>
        </xdr:from>
        <xdr:to>
          <xdr:col>8</xdr:col>
          <xdr:colOff>1021080</xdr:colOff>
          <xdr:row>7</xdr:row>
          <xdr:rowOff>365760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9</xdr:row>
          <xdr:rowOff>228600</xdr:rowOff>
        </xdr:from>
        <xdr:to>
          <xdr:col>8</xdr:col>
          <xdr:colOff>457200</xdr:colOff>
          <xdr:row>11</xdr:row>
          <xdr:rowOff>60960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10</xdr:row>
          <xdr:rowOff>312420</xdr:rowOff>
        </xdr:from>
        <xdr:to>
          <xdr:col>8</xdr:col>
          <xdr:colOff>449580</xdr:colOff>
          <xdr:row>11</xdr:row>
          <xdr:rowOff>327660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11</xdr:row>
          <xdr:rowOff>312420</xdr:rowOff>
        </xdr:from>
        <xdr:to>
          <xdr:col>8</xdr:col>
          <xdr:colOff>449580</xdr:colOff>
          <xdr:row>12</xdr:row>
          <xdr:rowOff>228600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11</xdr:row>
          <xdr:rowOff>312420</xdr:rowOff>
        </xdr:from>
        <xdr:to>
          <xdr:col>8</xdr:col>
          <xdr:colOff>449580</xdr:colOff>
          <xdr:row>12</xdr:row>
          <xdr:rowOff>228600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100-000035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9</xdr:row>
          <xdr:rowOff>327660</xdr:rowOff>
        </xdr:from>
        <xdr:to>
          <xdr:col>8</xdr:col>
          <xdr:colOff>457200</xdr:colOff>
          <xdr:row>10</xdr:row>
          <xdr:rowOff>228600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twoCellAnchor editAs="oneCell">
    <xdr:from>
      <xdr:col>0</xdr:col>
      <xdr:colOff>19049</xdr:colOff>
      <xdr:row>0</xdr:row>
      <xdr:rowOff>28575</xdr:rowOff>
    </xdr:from>
    <xdr:to>
      <xdr:col>1</xdr:col>
      <xdr:colOff>22521</xdr:colOff>
      <xdr:row>2</xdr:row>
      <xdr:rowOff>148167</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9" y="28575"/>
          <a:ext cx="2649305" cy="104034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402167</xdr:colOff>
      <xdr:row>22</xdr:row>
      <xdr:rowOff>63500</xdr:rowOff>
    </xdr:from>
    <xdr:to>
      <xdr:col>8</xdr:col>
      <xdr:colOff>433917</xdr:colOff>
      <xdr:row>23</xdr:row>
      <xdr:rowOff>328083</xdr:rowOff>
    </xdr:to>
    <xdr:cxnSp macro="">
      <xdr:nvCxnSpPr>
        <xdr:cNvPr id="2" name="Connecteur droit avec flèche 1">
          <a:extLst>
            <a:ext uri="{FF2B5EF4-FFF2-40B4-BE49-F238E27FC236}">
              <a16:creationId xmlns:a16="http://schemas.microsoft.com/office/drawing/2014/main" id="{00000000-0008-0000-0200-000002000000}"/>
            </a:ext>
          </a:extLst>
        </xdr:cNvPr>
        <xdr:cNvCxnSpPr/>
      </xdr:nvCxnSpPr>
      <xdr:spPr>
        <a:xfrm>
          <a:off x="13041842" y="8607425"/>
          <a:ext cx="31750" cy="597958"/>
        </a:xfrm>
        <a:prstGeom prst="straightConnector1">
          <a:avLst/>
        </a:prstGeom>
        <a:ln w="635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862240</xdr:colOff>
      <xdr:row>22</xdr:row>
      <xdr:rowOff>169334</xdr:rowOff>
    </xdr:from>
    <xdr:to>
      <xdr:col>8</xdr:col>
      <xdr:colOff>381000</xdr:colOff>
      <xdr:row>23</xdr:row>
      <xdr:rowOff>245988</xdr:rowOff>
    </xdr:to>
    <xdr:cxnSp macro="">
      <xdr:nvCxnSpPr>
        <xdr:cNvPr id="3" name="Connecteur droit avec flèche 2">
          <a:extLst>
            <a:ext uri="{FF2B5EF4-FFF2-40B4-BE49-F238E27FC236}">
              <a16:creationId xmlns:a16="http://schemas.microsoft.com/office/drawing/2014/main" id="{00000000-0008-0000-0200-000003000000}"/>
            </a:ext>
          </a:extLst>
        </xdr:cNvPr>
        <xdr:cNvCxnSpPr/>
      </xdr:nvCxnSpPr>
      <xdr:spPr>
        <a:xfrm flipH="1">
          <a:off x="8663215" y="8713259"/>
          <a:ext cx="4357460" cy="410029"/>
        </a:xfrm>
        <a:prstGeom prst="straightConnector1">
          <a:avLst/>
        </a:prstGeom>
        <a:ln w="63500">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68580</xdr:colOff>
          <xdr:row>8</xdr:row>
          <xdr:rowOff>327660</xdr:rowOff>
        </xdr:from>
        <xdr:to>
          <xdr:col>8</xdr:col>
          <xdr:colOff>457200</xdr:colOff>
          <xdr:row>9</xdr:row>
          <xdr:rowOff>342900</xdr:rowOff>
        </xdr:to>
        <xdr:sp macro="" textlink="">
          <xdr:nvSpPr>
            <xdr:cNvPr id="114689" name="Check Box 1" hidden="1">
              <a:extLst>
                <a:ext uri="{63B3BB69-23CF-44E3-9099-C40C66FF867C}">
                  <a14:compatExt spid="_x0000_s114689"/>
                </a:ext>
                <a:ext uri="{FF2B5EF4-FFF2-40B4-BE49-F238E27FC236}">
                  <a16:creationId xmlns:a16="http://schemas.microsoft.com/office/drawing/2014/main" id="{00000000-0008-0000-0200-000001C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8</xdr:row>
          <xdr:rowOff>76200</xdr:rowOff>
        </xdr:from>
        <xdr:to>
          <xdr:col>8</xdr:col>
          <xdr:colOff>1066800</xdr:colOff>
          <xdr:row>9</xdr:row>
          <xdr:rowOff>99060</xdr:rowOff>
        </xdr:to>
        <xdr:sp macro="" textlink="">
          <xdr:nvSpPr>
            <xdr:cNvPr id="114690" name="Check Box 2" hidden="1">
              <a:extLst>
                <a:ext uri="{63B3BB69-23CF-44E3-9099-C40C66FF867C}">
                  <a14:compatExt spid="_x0000_s114690"/>
                </a:ext>
                <a:ext uri="{FF2B5EF4-FFF2-40B4-BE49-F238E27FC236}">
                  <a16:creationId xmlns:a16="http://schemas.microsoft.com/office/drawing/2014/main" id="{00000000-0008-0000-0200-000002C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xdr:row>
          <xdr:rowOff>7620</xdr:rowOff>
        </xdr:from>
        <xdr:to>
          <xdr:col>8</xdr:col>
          <xdr:colOff>1021080</xdr:colOff>
          <xdr:row>7</xdr:row>
          <xdr:rowOff>365760</xdr:rowOff>
        </xdr:to>
        <xdr:sp macro="" textlink="">
          <xdr:nvSpPr>
            <xdr:cNvPr id="114691" name="Check Box 3" hidden="1">
              <a:extLst>
                <a:ext uri="{63B3BB69-23CF-44E3-9099-C40C66FF867C}">
                  <a14:compatExt spid="_x0000_s114691"/>
                </a:ext>
                <a:ext uri="{FF2B5EF4-FFF2-40B4-BE49-F238E27FC236}">
                  <a16:creationId xmlns:a16="http://schemas.microsoft.com/office/drawing/2014/main" id="{00000000-0008-0000-0200-000003C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9</xdr:row>
          <xdr:rowOff>228600</xdr:rowOff>
        </xdr:from>
        <xdr:to>
          <xdr:col>8</xdr:col>
          <xdr:colOff>457200</xdr:colOff>
          <xdr:row>11</xdr:row>
          <xdr:rowOff>60960</xdr:rowOff>
        </xdr:to>
        <xdr:sp macro="" textlink="">
          <xdr:nvSpPr>
            <xdr:cNvPr id="114692" name="Check Box 4" hidden="1">
              <a:extLst>
                <a:ext uri="{63B3BB69-23CF-44E3-9099-C40C66FF867C}">
                  <a14:compatExt spid="_x0000_s114692"/>
                </a:ext>
                <a:ext uri="{FF2B5EF4-FFF2-40B4-BE49-F238E27FC236}">
                  <a16:creationId xmlns:a16="http://schemas.microsoft.com/office/drawing/2014/main" id="{00000000-0008-0000-0200-000004C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10</xdr:row>
          <xdr:rowOff>312420</xdr:rowOff>
        </xdr:from>
        <xdr:to>
          <xdr:col>8</xdr:col>
          <xdr:colOff>449580</xdr:colOff>
          <xdr:row>11</xdr:row>
          <xdr:rowOff>327660</xdr:rowOff>
        </xdr:to>
        <xdr:sp macro="" textlink="">
          <xdr:nvSpPr>
            <xdr:cNvPr id="114693" name="Check Box 5" hidden="1">
              <a:extLst>
                <a:ext uri="{63B3BB69-23CF-44E3-9099-C40C66FF867C}">
                  <a14:compatExt spid="_x0000_s114693"/>
                </a:ext>
                <a:ext uri="{FF2B5EF4-FFF2-40B4-BE49-F238E27FC236}">
                  <a16:creationId xmlns:a16="http://schemas.microsoft.com/office/drawing/2014/main" id="{00000000-0008-0000-0200-000005C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11</xdr:row>
          <xdr:rowOff>312420</xdr:rowOff>
        </xdr:from>
        <xdr:to>
          <xdr:col>8</xdr:col>
          <xdr:colOff>449580</xdr:colOff>
          <xdr:row>12</xdr:row>
          <xdr:rowOff>228600</xdr:rowOff>
        </xdr:to>
        <xdr:sp macro="" textlink="">
          <xdr:nvSpPr>
            <xdr:cNvPr id="114694" name="Check Box 6" hidden="1">
              <a:extLst>
                <a:ext uri="{63B3BB69-23CF-44E3-9099-C40C66FF867C}">
                  <a14:compatExt spid="_x0000_s114694"/>
                </a:ext>
                <a:ext uri="{FF2B5EF4-FFF2-40B4-BE49-F238E27FC236}">
                  <a16:creationId xmlns:a16="http://schemas.microsoft.com/office/drawing/2014/main" id="{00000000-0008-0000-0200-000006C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11</xdr:row>
          <xdr:rowOff>312420</xdr:rowOff>
        </xdr:from>
        <xdr:to>
          <xdr:col>8</xdr:col>
          <xdr:colOff>449580</xdr:colOff>
          <xdr:row>12</xdr:row>
          <xdr:rowOff>228600</xdr:rowOff>
        </xdr:to>
        <xdr:sp macro="" textlink="">
          <xdr:nvSpPr>
            <xdr:cNvPr id="114695" name="Check Box 7" hidden="1">
              <a:extLst>
                <a:ext uri="{63B3BB69-23CF-44E3-9099-C40C66FF867C}">
                  <a14:compatExt spid="_x0000_s114695"/>
                </a:ext>
                <a:ext uri="{FF2B5EF4-FFF2-40B4-BE49-F238E27FC236}">
                  <a16:creationId xmlns:a16="http://schemas.microsoft.com/office/drawing/2014/main" id="{00000000-0008-0000-0200-000007C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9</xdr:row>
          <xdr:rowOff>327660</xdr:rowOff>
        </xdr:from>
        <xdr:to>
          <xdr:col>8</xdr:col>
          <xdr:colOff>457200</xdr:colOff>
          <xdr:row>10</xdr:row>
          <xdr:rowOff>228600</xdr:rowOff>
        </xdr:to>
        <xdr:sp macro="" textlink="">
          <xdr:nvSpPr>
            <xdr:cNvPr id="114696" name="Check Box 8" hidden="1">
              <a:extLst>
                <a:ext uri="{63B3BB69-23CF-44E3-9099-C40C66FF867C}">
                  <a14:compatExt spid="_x0000_s114696"/>
                </a:ext>
                <a:ext uri="{FF2B5EF4-FFF2-40B4-BE49-F238E27FC236}">
                  <a16:creationId xmlns:a16="http://schemas.microsoft.com/office/drawing/2014/main" id="{00000000-0008-0000-0200-000008C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twoCellAnchor editAs="oneCell">
    <xdr:from>
      <xdr:col>0</xdr:col>
      <xdr:colOff>19049</xdr:colOff>
      <xdr:row>0</xdr:row>
      <xdr:rowOff>28575</xdr:rowOff>
    </xdr:from>
    <xdr:to>
      <xdr:col>1</xdr:col>
      <xdr:colOff>22521</xdr:colOff>
      <xdr:row>2</xdr:row>
      <xdr:rowOff>148167</xdr:rowOff>
    </xdr:to>
    <xdr:pic>
      <xdr:nvPicPr>
        <xdr:cNvPr id="4" name="Imag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9" y="28575"/>
          <a:ext cx="2651422" cy="10339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8</xdr:col>
      <xdr:colOff>402167</xdr:colOff>
      <xdr:row>22</xdr:row>
      <xdr:rowOff>63500</xdr:rowOff>
    </xdr:from>
    <xdr:to>
      <xdr:col>8</xdr:col>
      <xdr:colOff>433917</xdr:colOff>
      <xdr:row>23</xdr:row>
      <xdr:rowOff>328083</xdr:rowOff>
    </xdr:to>
    <xdr:cxnSp macro="">
      <xdr:nvCxnSpPr>
        <xdr:cNvPr id="2" name="Connecteur droit avec flèche 1">
          <a:extLst>
            <a:ext uri="{FF2B5EF4-FFF2-40B4-BE49-F238E27FC236}">
              <a16:creationId xmlns:a16="http://schemas.microsoft.com/office/drawing/2014/main" id="{00000000-0008-0000-0300-000002000000}"/>
            </a:ext>
          </a:extLst>
        </xdr:cNvPr>
        <xdr:cNvCxnSpPr/>
      </xdr:nvCxnSpPr>
      <xdr:spPr>
        <a:xfrm>
          <a:off x="13041842" y="8607425"/>
          <a:ext cx="31750" cy="597958"/>
        </a:xfrm>
        <a:prstGeom prst="straightConnector1">
          <a:avLst/>
        </a:prstGeom>
        <a:ln w="635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862240</xdr:colOff>
      <xdr:row>22</xdr:row>
      <xdr:rowOff>169334</xdr:rowOff>
    </xdr:from>
    <xdr:to>
      <xdr:col>8</xdr:col>
      <xdr:colOff>381000</xdr:colOff>
      <xdr:row>23</xdr:row>
      <xdr:rowOff>245988</xdr:rowOff>
    </xdr:to>
    <xdr:cxnSp macro="">
      <xdr:nvCxnSpPr>
        <xdr:cNvPr id="3" name="Connecteur droit avec flèche 2">
          <a:extLst>
            <a:ext uri="{FF2B5EF4-FFF2-40B4-BE49-F238E27FC236}">
              <a16:creationId xmlns:a16="http://schemas.microsoft.com/office/drawing/2014/main" id="{00000000-0008-0000-0300-000003000000}"/>
            </a:ext>
          </a:extLst>
        </xdr:cNvPr>
        <xdr:cNvCxnSpPr/>
      </xdr:nvCxnSpPr>
      <xdr:spPr>
        <a:xfrm flipH="1">
          <a:off x="8663215" y="8713259"/>
          <a:ext cx="4357460" cy="410029"/>
        </a:xfrm>
        <a:prstGeom prst="straightConnector1">
          <a:avLst/>
        </a:prstGeom>
        <a:ln w="63500">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68580</xdr:colOff>
          <xdr:row>8</xdr:row>
          <xdr:rowOff>327660</xdr:rowOff>
        </xdr:from>
        <xdr:to>
          <xdr:col>8</xdr:col>
          <xdr:colOff>457200</xdr:colOff>
          <xdr:row>9</xdr:row>
          <xdr:rowOff>342900</xdr:rowOff>
        </xdr:to>
        <xdr:sp macro="" textlink="">
          <xdr:nvSpPr>
            <xdr:cNvPr id="115713" name="Check Box 1" hidden="1">
              <a:extLst>
                <a:ext uri="{63B3BB69-23CF-44E3-9099-C40C66FF867C}">
                  <a14:compatExt spid="_x0000_s115713"/>
                </a:ext>
                <a:ext uri="{FF2B5EF4-FFF2-40B4-BE49-F238E27FC236}">
                  <a16:creationId xmlns:a16="http://schemas.microsoft.com/office/drawing/2014/main" id="{00000000-0008-0000-0300-000001C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8</xdr:row>
          <xdr:rowOff>76200</xdr:rowOff>
        </xdr:from>
        <xdr:to>
          <xdr:col>8</xdr:col>
          <xdr:colOff>1066800</xdr:colOff>
          <xdr:row>9</xdr:row>
          <xdr:rowOff>99060</xdr:rowOff>
        </xdr:to>
        <xdr:sp macro="" textlink="">
          <xdr:nvSpPr>
            <xdr:cNvPr id="115714" name="Check Box 2" hidden="1">
              <a:extLst>
                <a:ext uri="{63B3BB69-23CF-44E3-9099-C40C66FF867C}">
                  <a14:compatExt spid="_x0000_s115714"/>
                </a:ext>
                <a:ext uri="{FF2B5EF4-FFF2-40B4-BE49-F238E27FC236}">
                  <a16:creationId xmlns:a16="http://schemas.microsoft.com/office/drawing/2014/main" id="{00000000-0008-0000-0300-000002C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xdr:row>
          <xdr:rowOff>7620</xdr:rowOff>
        </xdr:from>
        <xdr:to>
          <xdr:col>8</xdr:col>
          <xdr:colOff>1021080</xdr:colOff>
          <xdr:row>7</xdr:row>
          <xdr:rowOff>365760</xdr:rowOff>
        </xdr:to>
        <xdr:sp macro="" textlink="">
          <xdr:nvSpPr>
            <xdr:cNvPr id="115715" name="Check Box 3" hidden="1">
              <a:extLst>
                <a:ext uri="{63B3BB69-23CF-44E3-9099-C40C66FF867C}">
                  <a14:compatExt spid="_x0000_s115715"/>
                </a:ext>
                <a:ext uri="{FF2B5EF4-FFF2-40B4-BE49-F238E27FC236}">
                  <a16:creationId xmlns:a16="http://schemas.microsoft.com/office/drawing/2014/main" id="{00000000-0008-0000-0300-000003C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9</xdr:row>
          <xdr:rowOff>228600</xdr:rowOff>
        </xdr:from>
        <xdr:to>
          <xdr:col>8</xdr:col>
          <xdr:colOff>457200</xdr:colOff>
          <xdr:row>11</xdr:row>
          <xdr:rowOff>60960</xdr:rowOff>
        </xdr:to>
        <xdr:sp macro="" textlink="">
          <xdr:nvSpPr>
            <xdr:cNvPr id="115716" name="Check Box 4" hidden="1">
              <a:extLst>
                <a:ext uri="{63B3BB69-23CF-44E3-9099-C40C66FF867C}">
                  <a14:compatExt spid="_x0000_s115716"/>
                </a:ext>
                <a:ext uri="{FF2B5EF4-FFF2-40B4-BE49-F238E27FC236}">
                  <a16:creationId xmlns:a16="http://schemas.microsoft.com/office/drawing/2014/main" id="{00000000-0008-0000-0300-000004C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10</xdr:row>
          <xdr:rowOff>312420</xdr:rowOff>
        </xdr:from>
        <xdr:to>
          <xdr:col>8</xdr:col>
          <xdr:colOff>449580</xdr:colOff>
          <xdr:row>11</xdr:row>
          <xdr:rowOff>327660</xdr:rowOff>
        </xdr:to>
        <xdr:sp macro="" textlink="">
          <xdr:nvSpPr>
            <xdr:cNvPr id="115717" name="Check Box 5" hidden="1">
              <a:extLst>
                <a:ext uri="{63B3BB69-23CF-44E3-9099-C40C66FF867C}">
                  <a14:compatExt spid="_x0000_s115717"/>
                </a:ext>
                <a:ext uri="{FF2B5EF4-FFF2-40B4-BE49-F238E27FC236}">
                  <a16:creationId xmlns:a16="http://schemas.microsoft.com/office/drawing/2014/main" id="{00000000-0008-0000-0300-000005C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11</xdr:row>
          <xdr:rowOff>312420</xdr:rowOff>
        </xdr:from>
        <xdr:to>
          <xdr:col>8</xdr:col>
          <xdr:colOff>449580</xdr:colOff>
          <xdr:row>12</xdr:row>
          <xdr:rowOff>228600</xdr:rowOff>
        </xdr:to>
        <xdr:sp macro="" textlink="">
          <xdr:nvSpPr>
            <xdr:cNvPr id="115718" name="Check Box 6" hidden="1">
              <a:extLst>
                <a:ext uri="{63B3BB69-23CF-44E3-9099-C40C66FF867C}">
                  <a14:compatExt spid="_x0000_s115718"/>
                </a:ext>
                <a:ext uri="{FF2B5EF4-FFF2-40B4-BE49-F238E27FC236}">
                  <a16:creationId xmlns:a16="http://schemas.microsoft.com/office/drawing/2014/main" id="{00000000-0008-0000-0300-000006C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11</xdr:row>
          <xdr:rowOff>312420</xdr:rowOff>
        </xdr:from>
        <xdr:to>
          <xdr:col>8</xdr:col>
          <xdr:colOff>449580</xdr:colOff>
          <xdr:row>12</xdr:row>
          <xdr:rowOff>228600</xdr:rowOff>
        </xdr:to>
        <xdr:sp macro="" textlink="">
          <xdr:nvSpPr>
            <xdr:cNvPr id="115719" name="Check Box 7" hidden="1">
              <a:extLst>
                <a:ext uri="{63B3BB69-23CF-44E3-9099-C40C66FF867C}">
                  <a14:compatExt spid="_x0000_s115719"/>
                </a:ext>
                <a:ext uri="{FF2B5EF4-FFF2-40B4-BE49-F238E27FC236}">
                  <a16:creationId xmlns:a16="http://schemas.microsoft.com/office/drawing/2014/main" id="{00000000-0008-0000-0300-000007C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9</xdr:row>
          <xdr:rowOff>327660</xdr:rowOff>
        </xdr:from>
        <xdr:to>
          <xdr:col>8</xdr:col>
          <xdr:colOff>457200</xdr:colOff>
          <xdr:row>10</xdr:row>
          <xdr:rowOff>228600</xdr:rowOff>
        </xdr:to>
        <xdr:sp macro="" textlink="">
          <xdr:nvSpPr>
            <xdr:cNvPr id="115720" name="Check Box 8" hidden="1">
              <a:extLst>
                <a:ext uri="{63B3BB69-23CF-44E3-9099-C40C66FF867C}">
                  <a14:compatExt spid="_x0000_s115720"/>
                </a:ext>
                <a:ext uri="{FF2B5EF4-FFF2-40B4-BE49-F238E27FC236}">
                  <a16:creationId xmlns:a16="http://schemas.microsoft.com/office/drawing/2014/main" id="{00000000-0008-0000-0300-000008C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twoCellAnchor editAs="oneCell">
    <xdr:from>
      <xdr:col>0</xdr:col>
      <xdr:colOff>19049</xdr:colOff>
      <xdr:row>0</xdr:row>
      <xdr:rowOff>28575</xdr:rowOff>
    </xdr:from>
    <xdr:to>
      <xdr:col>1</xdr:col>
      <xdr:colOff>22521</xdr:colOff>
      <xdr:row>2</xdr:row>
      <xdr:rowOff>148167</xdr:rowOff>
    </xdr:to>
    <xdr:pic>
      <xdr:nvPicPr>
        <xdr:cNvPr id="4" name="Imag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9" y="28575"/>
          <a:ext cx="2651422" cy="103399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8</xdr:col>
      <xdr:colOff>402167</xdr:colOff>
      <xdr:row>22</xdr:row>
      <xdr:rowOff>63500</xdr:rowOff>
    </xdr:from>
    <xdr:to>
      <xdr:col>8</xdr:col>
      <xdr:colOff>433917</xdr:colOff>
      <xdr:row>23</xdr:row>
      <xdr:rowOff>328083</xdr:rowOff>
    </xdr:to>
    <xdr:cxnSp macro="">
      <xdr:nvCxnSpPr>
        <xdr:cNvPr id="2" name="Connecteur droit avec flèche 1">
          <a:extLst>
            <a:ext uri="{FF2B5EF4-FFF2-40B4-BE49-F238E27FC236}">
              <a16:creationId xmlns:a16="http://schemas.microsoft.com/office/drawing/2014/main" id="{00000000-0008-0000-0400-000002000000}"/>
            </a:ext>
          </a:extLst>
        </xdr:cNvPr>
        <xdr:cNvCxnSpPr/>
      </xdr:nvCxnSpPr>
      <xdr:spPr>
        <a:xfrm>
          <a:off x="13041842" y="8607425"/>
          <a:ext cx="31750" cy="597958"/>
        </a:xfrm>
        <a:prstGeom prst="straightConnector1">
          <a:avLst/>
        </a:prstGeom>
        <a:ln w="635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862240</xdr:colOff>
      <xdr:row>22</xdr:row>
      <xdr:rowOff>169334</xdr:rowOff>
    </xdr:from>
    <xdr:to>
      <xdr:col>8</xdr:col>
      <xdr:colOff>381000</xdr:colOff>
      <xdr:row>23</xdr:row>
      <xdr:rowOff>245988</xdr:rowOff>
    </xdr:to>
    <xdr:cxnSp macro="">
      <xdr:nvCxnSpPr>
        <xdr:cNvPr id="3" name="Connecteur droit avec flèche 2">
          <a:extLst>
            <a:ext uri="{FF2B5EF4-FFF2-40B4-BE49-F238E27FC236}">
              <a16:creationId xmlns:a16="http://schemas.microsoft.com/office/drawing/2014/main" id="{00000000-0008-0000-0400-000003000000}"/>
            </a:ext>
          </a:extLst>
        </xdr:cNvPr>
        <xdr:cNvCxnSpPr/>
      </xdr:nvCxnSpPr>
      <xdr:spPr>
        <a:xfrm flipH="1">
          <a:off x="8663215" y="8713259"/>
          <a:ext cx="4357460" cy="410029"/>
        </a:xfrm>
        <a:prstGeom prst="straightConnector1">
          <a:avLst/>
        </a:prstGeom>
        <a:ln w="63500">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68580</xdr:colOff>
          <xdr:row>8</xdr:row>
          <xdr:rowOff>327660</xdr:rowOff>
        </xdr:from>
        <xdr:to>
          <xdr:col>8</xdr:col>
          <xdr:colOff>457200</xdr:colOff>
          <xdr:row>9</xdr:row>
          <xdr:rowOff>342900</xdr:rowOff>
        </xdr:to>
        <xdr:sp macro="" textlink="">
          <xdr:nvSpPr>
            <xdr:cNvPr id="116737" name="Check Box 1" hidden="1">
              <a:extLst>
                <a:ext uri="{63B3BB69-23CF-44E3-9099-C40C66FF867C}">
                  <a14:compatExt spid="_x0000_s116737"/>
                </a:ext>
                <a:ext uri="{FF2B5EF4-FFF2-40B4-BE49-F238E27FC236}">
                  <a16:creationId xmlns:a16="http://schemas.microsoft.com/office/drawing/2014/main" id="{00000000-0008-0000-0400-000001C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8</xdr:row>
          <xdr:rowOff>76200</xdr:rowOff>
        </xdr:from>
        <xdr:to>
          <xdr:col>8</xdr:col>
          <xdr:colOff>1066800</xdr:colOff>
          <xdr:row>9</xdr:row>
          <xdr:rowOff>99060</xdr:rowOff>
        </xdr:to>
        <xdr:sp macro="" textlink="">
          <xdr:nvSpPr>
            <xdr:cNvPr id="116738" name="Check Box 2" hidden="1">
              <a:extLst>
                <a:ext uri="{63B3BB69-23CF-44E3-9099-C40C66FF867C}">
                  <a14:compatExt spid="_x0000_s116738"/>
                </a:ext>
                <a:ext uri="{FF2B5EF4-FFF2-40B4-BE49-F238E27FC236}">
                  <a16:creationId xmlns:a16="http://schemas.microsoft.com/office/drawing/2014/main" id="{00000000-0008-0000-0400-000002C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xdr:row>
          <xdr:rowOff>7620</xdr:rowOff>
        </xdr:from>
        <xdr:to>
          <xdr:col>8</xdr:col>
          <xdr:colOff>1021080</xdr:colOff>
          <xdr:row>7</xdr:row>
          <xdr:rowOff>365760</xdr:rowOff>
        </xdr:to>
        <xdr:sp macro="" textlink="">
          <xdr:nvSpPr>
            <xdr:cNvPr id="116739" name="Check Box 3" hidden="1">
              <a:extLst>
                <a:ext uri="{63B3BB69-23CF-44E3-9099-C40C66FF867C}">
                  <a14:compatExt spid="_x0000_s116739"/>
                </a:ext>
                <a:ext uri="{FF2B5EF4-FFF2-40B4-BE49-F238E27FC236}">
                  <a16:creationId xmlns:a16="http://schemas.microsoft.com/office/drawing/2014/main" id="{00000000-0008-0000-0400-000003C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9</xdr:row>
          <xdr:rowOff>228600</xdr:rowOff>
        </xdr:from>
        <xdr:to>
          <xdr:col>8</xdr:col>
          <xdr:colOff>457200</xdr:colOff>
          <xdr:row>11</xdr:row>
          <xdr:rowOff>60960</xdr:rowOff>
        </xdr:to>
        <xdr:sp macro="" textlink="">
          <xdr:nvSpPr>
            <xdr:cNvPr id="116740" name="Check Box 4" hidden="1">
              <a:extLst>
                <a:ext uri="{63B3BB69-23CF-44E3-9099-C40C66FF867C}">
                  <a14:compatExt spid="_x0000_s116740"/>
                </a:ext>
                <a:ext uri="{FF2B5EF4-FFF2-40B4-BE49-F238E27FC236}">
                  <a16:creationId xmlns:a16="http://schemas.microsoft.com/office/drawing/2014/main" id="{00000000-0008-0000-0400-000004C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10</xdr:row>
          <xdr:rowOff>312420</xdr:rowOff>
        </xdr:from>
        <xdr:to>
          <xdr:col>8</xdr:col>
          <xdr:colOff>449580</xdr:colOff>
          <xdr:row>11</xdr:row>
          <xdr:rowOff>327660</xdr:rowOff>
        </xdr:to>
        <xdr:sp macro="" textlink="">
          <xdr:nvSpPr>
            <xdr:cNvPr id="116741" name="Check Box 5" hidden="1">
              <a:extLst>
                <a:ext uri="{63B3BB69-23CF-44E3-9099-C40C66FF867C}">
                  <a14:compatExt spid="_x0000_s116741"/>
                </a:ext>
                <a:ext uri="{FF2B5EF4-FFF2-40B4-BE49-F238E27FC236}">
                  <a16:creationId xmlns:a16="http://schemas.microsoft.com/office/drawing/2014/main" id="{00000000-0008-0000-0400-000005C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11</xdr:row>
          <xdr:rowOff>312420</xdr:rowOff>
        </xdr:from>
        <xdr:to>
          <xdr:col>8</xdr:col>
          <xdr:colOff>449580</xdr:colOff>
          <xdr:row>12</xdr:row>
          <xdr:rowOff>228600</xdr:rowOff>
        </xdr:to>
        <xdr:sp macro="" textlink="">
          <xdr:nvSpPr>
            <xdr:cNvPr id="116742" name="Check Box 6" hidden="1">
              <a:extLst>
                <a:ext uri="{63B3BB69-23CF-44E3-9099-C40C66FF867C}">
                  <a14:compatExt spid="_x0000_s116742"/>
                </a:ext>
                <a:ext uri="{FF2B5EF4-FFF2-40B4-BE49-F238E27FC236}">
                  <a16:creationId xmlns:a16="http://schemas.microsoft.com/office/drawing/2014/main" id="{00000000-0008-0000-0400-000006C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11</xdr:row>
          <xdr:rowOff>312420</xdr:rowOff>
        </xdr:from>
        <xdr:to>
          <xdr:col>8</xdr:col>
          <xdr:colOff>449580</xdr:colOff>
          <xdr:row>12</xdr:row>
          <xdr:rowOff>228600</xdr:rowOff>
        </xdr:to>
        <xdr:sp macro="" textlink="">
          <xdr:nvSpPr>
            <xdr:cNvPr id="116743" name="Check Box 7" hidden="1">
              <a:extLst>
                <a:ext uri="{63B3BB69-23CF-44E3-9099-C40C66FF867C}">
                  <a14:compatExt spid="_x0000_s116743"/>
                </a:ext>
                <a:ext uri="{FF2B5EF4-FFF2-40B4-BE49-F238E27FC236}">
                  <a16:creationId xmlns:a16="http://schemas.microsoft.com/office/drawing/2014/main" id="{00000000-0008-0000-0400-000007C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9</xdr:row>
          <xdr:rowOff>327660</xdr:rowOff>
        </xdr:from>
        <xdr:to>
          <xdr:col>8</xdr:col>
          <xdr:colOff>457200</xdr:colOff>
          <xdr:row>10</xdr:row>
          <xdr:rowOff>228600</xdr:rowOff>
        </xdr:to>
        <xdr:sp macro="" textlink="">
          <xdr:nvSpPr>
            <xdr:cNvPr id="116744" name="Check Box 8" hidden="1">
              <a:extLst>
                <a:ext uri="{63B3BB69-23CF-44E3-9099-C40C66FF867C}">
                  <a14:compatExt spid="_x0000_s116744"/>
                </a:ext>
                <a:ext uri="{FF2B5EF4-FFF2-40B4-BE49-F238E27FC236}">
                  <a16:creationId xmlns:a16="http://schemas.microsoft.com/office/drawing/2014/main" id="{00000000-0008-0000-0400-000008C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twoCellAnchor editAs="oneCell">
    <xdr:from>
      <xdr:col>0</xdr:col>
      <xdr:colOff>19049</xdr:colOff>
      <xdr:row>0</xdr:row>
      <xdr:rowOff>28575</xdr:rowOff>
    </xdr:from>
    <xdr:to>
      <xdr:col>1</xdr:col>
      <xdr:colOff>22521</xdr:colOff>
      <xdr:row>2</xdr:row>
      <xdr:rowOff>148167</xdr:rowOff>
    </xdr:to>
    <xdr:pic>
      <xdr:nvPicPr>
        <xdr:cNvPr id="4" name="Imag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9" y="28575"/>
          <a:ext cx="2651422" cy="103399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402167</xdr:colOff>
      <xdr:row>22</xdr:row>
      <xdr:rowOff>63500</xdr:rowOff>
    </xdr:from>
    <xdr:to>
      <xdr:col>8</xdr:col>
      <xdr:colOff>433917</xdr:colOff>
      <xdr:row>23</xdr:row>
      <xdr:rowOff>328083</xdr:rowOff>
    </xdr:to>
    <xdr:cxnSp macro="">
      <xdr:nvCxnSpPr>
        <xdr:cNvPr id="2" name="Connecteur droit avec flèche 1">
          <a:extLst>
            <a:ext uri="{FF2B5EF4-FFF2-40B4-BE49-F238E27FC236}">
              <a16:creationId xmlns:a16="http://schemas.microsoft.com/office/drawing/2014/main" id="{00000000-0008-0000-0500-000002000000}"/>
            </a:ext>
          </a:extLst>
        </xdr:cNvPr>
        <xdr:cNvCxnSpPr/>
      </xdr:nvCxnSpPr>
      <xdr:spPr>
        <a:xfrm>
          <a:off x="13041842" y="8607425"/>
          <a:ext cx="31750" cy="597958"/>
        </a:xfrm>
        <a:prstGeom prst="straightConnector1">
          <a:avLst/>
        </a:prstGeom>
        <a:ln w="635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862240</xdr:colOff>
      <xdr:row>22</xdr:row>
      <xdr:rowOff>169334</xdr:rowOff>
    </xdr:from>
    <xdr:to>
      <xdr:col>8</xdr:col>
      <xdr:colOff>381000</xdr:colOff>
      <xdr:row>23</xdr:row>
      <xdr:rowOff>245988</xdr:rowOff>
    </xdr:to>
    <xdr:cxnSp macro="">
      <xdr:nvCxnSpPr>
        <xdr:cNvPr id="3" name="Connecteur droit avec flèche 2">
          <a:extLst>
            <a:ext uri="{FF2B5EF4-FFF2-40B4-BE49-F238E27FC236}">
              <a16:creationId xmlns:a16="http://schemas.microsoft.com/office/drawing/2014/main" id="{00000000-0008-0000-0500-000003000000}"/>
            </a:ext>
          </a:extLst>
        </xdr:cNvPr>
        <xdr:cNvCxnSpPr/>
      </xdr:nvCxnSpPr>
      <xdr:spPr>
        <a:xfrm flipH="1">
          <a:off x="8663215" y="8713259"/>
          <a:ext cx="4357460" cy="410029"/>
        </a:xfrm>
        <a:prstGeom prst="straightConnector1">
          <a:avLst/>
        </a:prstGeom>
        <a:ln w="63500">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68580</xdr:colOff>
          <xdr:row>8</xdr:row>
          <xdr:rowOff>327660</xdr:rowOff>
        </xdr:from>
        <xdr:to>
          <xdr:col>8</xdr:col>
          <xdr:colOff>457200</xdr:colOff>
          <xdr:row>9</xdr:row>
          <xdr:rowOff>342900</xdr:rowOff>
        </xdr:to>
        <xdr:sp macro="" textlink="">
          <xdr:nvSpPr>
            <xdr:cNvPr id="117761" name="Check Box 1" hidden="1">
              <a:extLst>
                <a:ext uri="{63B3BB69-23CF-44E3-9099-C40C66FF867C}">
                  <a14:compatExt spid="_x0000_s117761"/>
                </a:ext>
                <a:ext uri="{FF2B5EF4-FFF2-40B4-BE49-F238E27FC236}">
                  <a16:creationId xmlns:a16="http://schemas.microsoft.com/office/drawing/2014/main" id="{00000000-0008-0000-0500-000001C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8</xdr:row>
          <xdr:rowOff>76200</xdr:rowOff>
        </xdr:from>
        <xdr:to>
          <xdr:col>8</xdr:col>
          <xdr:colOff>1066800</xdr:colOff>
          <xdr:row>9</xdr:row>
          <xdr:rowOff>99060</xdr:rowOff>
        </xdr:to>
        <xdr:sp macro="" textlink="">
          <xdr:nvSpPr>
            <xdr:cNvPr id="117762" name="Check Box 2" hidden="1">
              <a:extLst>
                <a:ext uri="{63B3BB69-23CF-44E3-9099-C40C66FF867C}">
                  <a14:compatExt spid="_x0000_s117762"/>
                </a:ext>
                <a:ext uri="{FF2B5EF4-FFF2-40B4-BE49-F238E27FC236}">
                  <a16:creationId xmlns:a16="http://schemas.microsoft.com/office/drawing/2014/main" id="{00000000-0008-0000-0500-000002C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xdr:row>
          <xdr:rowOff>7620</xdr:rowOff>
        </xdr:from>
        <xdr:to>
          <xdr:col>8</xdr:col>
          <xdr:colOff>1021080</xdr:colOff>
          <xdr:row>7</xdr:row>
          <xdr:rowOff>365760</xdr:rowOff>
        </xdr:to>
        <xdr:sp macro="" textlink="">
          <xdr:nvSpPr>
            <xdr:cNvPr id="117763" name="Check Box 3" hidden="1">
              <a:extLst>
                <a:ext uri="{63B3BB69-23CF-44E3-9099-C40C66FF867C}">
                  <a14:compatExt spid="_x0000_s117763"/>
                </a:ext>
                <a:ext uri="{FF2B5EF4-FFF2-40B4-BE49-F238E27FC236}">
                  <a16:creationId xmlns:a16="http://schemas.microsoft.com/office/drawing/2014/main" id="{00000000-0008-0000-0500-000003C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9</xdr:row>
          <xdr:rowOff>228600</xdr:rowOff>
        </xdr:from>
        <xdr:to>
          <xdr:col>8</xdr:col>
          <xdr:colOff>457200</xdr:colOff>
          <xdr:row>11</xdr:row>
          <xdr:rowOff>60960</xdr:rowOff>
        </xdr:to>
        <xdr:sp macro="" textlink="">
          <xdr:nvSpPr>
            <xdr:cNvPr id="117764" name="Check Box 4" hidden="1">
              <a:extLst>
                <a:ext uri="{63B3BB69-23CF-44E3-9099-C40C66FF867C}">
                  <a14:compatExt spid="_x0000_s117764"/>
                </a:ext>
                <a:ext uri="{FF2B5EF4-FFF2-40B4-BE49-F238E27FC236}">
                  <a16:creationId xmlns:a16="http://schemas.microsoft.com/office/drawing/2014/main" id="{00000000-0008-0000-0500-000004C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10</xdr:row>
          <xdr:rowOff>312420</xdr:rowOff>
        </xdr:from>
        <xdr:to>
          <xdr:col>8</xdr:col>
          <xdr:colOff>449580</xdr:colOff>
          <xdr:row>11</xdr:row>
          <xdr:rowOff>327660</xdr:rowOff>
        </xdr:to>
        <xdr:sp macro="" textlink="">
          <xdr:nvSpPr>
            <xdr:cNvPr id="117765" name="Check Box 5" hidden="1">
              <a:extLst>
                <a:ext uri="{63B3BB69-23CF-44E3-9099-C40C66FF867C}">
                  <a14:compatExt spid="_x0000_s117765"/>
                </a:ext>
                <a:ext uri="{FF2B5EF4-FFF2-40B4-BE49-F238E27FC236}">
                  <a16:creationId xmlns:a16="http://schemas.microsoft.com/office/drawing/2014/main" id="{00000000-0008-0000-0500-000005C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11</xdr:row>
          <xdr:rowOff>312420</xdr:rowOff>
        </xdr:from>
        <xdr:to>
          <xdr:col>8</xdr:col>
          <xdr:colOff>449580</xdr:colOff>
          <xdr:row>12</xdr:row>
          <xdr:rowOff>228600</xdr:rowOff>
        </xdr:to>
        <xdr:sp macro="" textlink="">
          <xdr:nvSpPr>
            <xdr:cNvPr id="117766" name="Check Box 6" hidden="1">
              <a:extLst>
                <a:ext uri="{63B3BB69-23CF-44E3-9099-C40C66FF867C}">
                  <a14:compatExt spid="_x0000_s117766"/>
                </a:ext>
                <a:ext uri="{FF2B5EF4-FFF2-40B4-BE49-F238E27FC236}">
                  <a16:creationId xmlns:a16="http://schemas.microsoft.com/office/drawing/2014/main" id="{00000000-0008-0000-0500-000006C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11</xdr:row>
          <xdr:rowOff>312420</xdr:rowOff>
        </xdr:from>
        <xdr:to>
          <xdr:col>8</xdr:col>
          <xdr:colOff>449580</xdr:colOff>
          <xdr:row>12</xdr:row>
          <xdr:rowOff>228600</xdr:rowOff>
        </xdr:to>
        <xdr:sp macro="" textlink="">
          <xdr:nvSpPr>
            <xdr:cNvPr id="117767" name="Check Box 7" hidden="1">
              <a:extLst>
                <a:ext uri="{63B3BB69-23CF-44E3-9099-C40C66FF867C}">
                  <a14:compatExt spid="_x0000_s117767"/>
                </a:ext>
                <a:ext uri="{FF2B5EF4-FFF2-40B4-BE49-F238E27FC236}">
                  <a16:creationId xmlns:a16="http://schemas.microsoft.com/office/drawing/2014/main" id="{00000000-0008-0000-0500-000007C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9</xdr:row>
          <xdr:rowOff>327660</xdr:rowOff>
        </xdr:from>
        <xdr:to>
          <xdr:col>8</xdr:col>
          <xdr:colOff>457200</xdr:colOff>
          <xdr:row>10</xdr:row>
          <xdr:rowOff>228600</xdr:rowOff>
        </xdr:to>
        <xdr:sp macro="" textlink="">
          <xdr:nvSpPr>
            <xdr:cNvPr id="117768" name="Check Box 8" hidden="1">
              <a:extLst>
                <a:ext uri="{63B3BB69-23CF-44E3-9099-C40C66FF867C}">
                  <a14:compatExt spid="_x0000_s117768"/>
                </a:ext>
                <a:ext uri="{FF2B5EF4-FFF2-40B4-BE49-F238E27FC236}">
                  <a16:creationId xmlns:a16="http://schemas.microsoft.com/office/drawing/2014/main" id="{00000000-0008-0000-0500-000008CC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twoCellAnchor editAs="oneCell">
    <xdr:from>
      <xdr:col>0</xdr:col>
      <xdr:colOff>19049</xdr:colOff>
      <xdr:row>0</xdr:row>
      <xdr:rowOff>28575</xdr:rowOff>
    </xdr:from>
    <xdr:to>
      <xdr:col>1</xdr:col>
      <xdr:colOff>22521</xdr:colOff>
      <xdr:row>2</xdr:row>
      <xdr:rowOff>148167</xdr:rowOff>
    </xdr:to>
    <xdr:pic>
      <xdr:nvPicPr>
        <xdr:cNvPr id="4" name="Image 3">
          <a:extLst>
            <a:ext uri="{FF2B5EF4-FFF2-40B4-BE49-F238E27FC236}">
              <a16:creationId xmlns:a16="http://schemas.microsoft.com/office/drawing/2014/main" id="{00000000-0008-0000-05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9" y="28575"/>
          <a:ext cx="2651422" cy="103399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8</xdr:col>
      <xdr:colOff>402167</xdr:colOff>
      <xdr:row>22</xdr:row>
      <xdr:rowOff>63500</xdr:rowOff>
    </xdr:from>
    <xdr:to>
      <xdr:col>8</xdr:col>
      <xdr:colOff>433917</xdr:colOff>
      <xdr:row>23</xdr:row>
      <xdr:rowOff>328083</xdr:rowOff>
    </xdr:to>
    <xdr:cxnSp macro="">
      <xdr:nvCxnSpPr>
        <xdr:cNvPr id="2" name="Connecteur droit avec flèche 1">
          <a:extLst>
            <a:ext uri="{FF2B5EF4-FFF2-40B4-BE49-F238E27FC236}">
              <a16:creationId xmlns:a16="http://schemas.microsoft.com/office/drawing/2014/main" id="{00000000-0008-0000-0600-000002000000}"/>
            </a:ext>
          </a:extLst>
        </xdr:cNvPr>
        <xdr:cNvCxnSpPr/>
      </xdr:nvCxnSpPr>
      <xdr:spPr>
        <a:xfrm>
          <a:off x="13041842" y="8607425"/>
          <a:ext cx="31750" cy="597958"/>
        </a:xfrm>
        <a:prstGeom prst="straightConnector1">
          <a:avLst/>
        </a:prstGeom>
        <a:ln w="635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862240</xdr:colOff>
      <xdr:row>22</xdr:row>
      <xdr:rowOff>169334</xdr:rowOff>
    </xdr:from>
    <xdr:to>
      <xdr:col>8</xdr:col>
      <xdr:colOff>381000</xdr:colOff>
      <xdr:row>23</xdr:row>
      <xdr:rowOff>245988</xdr:rowOff>
    </xdr:to>
    <xdr:cxnSp macro="">
      <xdr:nvCxnSpPr>
        <xdr:cNvPr id="3" name="Connecteur droit avec flèche 2">
          <a:extLst>
            <a:ext uri="{FF2B5EF4-FFF2-40B4-BE49-F238E27FC236}">
              <a16:creationId xmlns:a16="http://schemas.microsoft.com/office/drawing/2014/main" id="{00000000-0008-0000-0600-000003000000}"/>
            </a:ext>
          </a:extLst>
        </xdr:cNvPr>
        <xdr:cNvCxnSpPr/>
      </xdr:nvCxnSpPr>
      <xdr:spPr>
        <a:xfrm flipH="1">
          <a:off x="8663215" y="8713259"/>
          <a:ext cx="4357460" cy="410029"/>
        </a:xfrm>
        <a:prstGeom prst="straightConnector1">
          <a:avLst/>
        </a:prstGeom>
        <a:ln w="63500">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68580</xdr:colOff>
          <xdr:row>8</xdr:row>
          <xdr:rowOff>327660</xdr:rowOff>
        </xdr:from>
        <xdr:to>
          <xdr:col>8</xdr:col>
          <xdr:colOff>457200</xdr:colOff>
          <xdr:row>9</xdr:row>
          <xdr:rowOff>342900</xdr:rowOff>
        </xdr:to>
        <xdr:sp macro="" textlink="">
          <xdr:nvSpPr>
            <xdr:cNvPr id="118785" name="Check Box 1" hidden="1">
              <a:extLst>
                <a:ext uri="{63B3BB69-23CF-44E3-9099-C40C66FF867C}">
                  <a14:compatExt spid="_x0000_s118785"/>
                </a:ext>
                <a:ext uri="{FF2B5EF4-FFF2-40B4-BE49-F238E27FC236}">
                  <a16:creationId xmlns:a16="http://schemas.microsoft.com/office/drawing/2014/main" id="{00000000-0008-0000-0600-000001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8</xdr:row>
          <xdr:rowOff>76200</xdr:rowOff>
        </xdr:from>
        <xdr:to>
          <xdr:col>8</xdr:col>
          <xdr:colOff>1066800</xdr:colOff>
          <xdr:row>9</xdr:row>
          <xdr:rowOff>99060</xdr:rowOff>
        </xdr:to>
        <xdr:sp macro="" textlink="">
          <xdr:nvSpPr>
            <xdr:cNvPr id="118786" name="Check Box 2" hidden="1">
              <a:extLst>
                <a:ext uri="{63B3BB69-23CF-44E3-9099-C40C66FF867C}">
                  <a14:compatExt spid="_x0000_s118786"/>
                </a:ext>
                <a:ext uri="{FF2B5EF4-FFF2-40B4-BE49-F238E27FC236}">
                  <a16:creationId xmlns:a16="http://schemas.microsoft.com/office/drawing/2014/main" id="{00000000-0008-0000-0600-000002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xdr:row>
          <xdr:rowOff>7620</xdr:rowOff>
        </xdr:from>
        <xdr:to>
          <xdr:col>8</xdr:col>
          <xdr:colOff>1021080</xdr:colOff>
          <xdr:row>7</xdr:row>
          <xdr:rowOff>365760</xdr:rowOff>
        </xdr:to>
        <xdr:sp macro="" textlink="">
          <xdr:nvSpPr>
            <xdr:cNvPr id="118787" name="Check Box 3" hidden="1">
              <a:extLst>
                <a:ext uri="{63B3BB69-23CF-44E3-9099-C40C66FF867C}">
                  <a14:compatExt spid="_x0000_s118787"/>
                </a:ext>
                <a:ext uri="{FF2B5EF4-FFF2-40B4-BE49-F238E27FC236}">
                  <a16:creationId xmlns:a16="http://schemas.microsoft.com/office/drawing/2014/main" id="{00000000-0008-0000-0600-000003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9</xdr:row>
          <xdr:rowOff>228600</xdr:rowOff>
        </xdr:from>
        <xdr:to>
          <xdr:col>8</xdr:col>
          <xdr:colOff>457200</xdr:colOff>
          <xdr:row>11</xdr:row>
          <xdr:rowOff>60960</xdr:rowOff>
        </xdr:to>
        <xdr:sp macro="" textlink="">
          <xdr:nvSpPr>
            <xdr:cNvPr id="118788" name="Check Box 4" hidden="1">
              <a:extLst>
                <a:ext uri="{63B3BB69-23CF-44E3-9099-C40C66FF867C}">
                  <a14:compatExt spid="_x0000_s118788"/>
                </a:ext>
                <a:ext uri="{FF2B5EF4-FFF2-40B4-BE49-F238E27FC236}">
                  <a16:creationId xmlns:a16="http://schemas.microsoft.com/office/drawing/2014/main" id="{00000000-0008-0000-0600-000004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10</xdr:row>
          <xdr:rowOff>312420</xdr:rowOff>
        </xdr:from>
        <xdr:to>
          <xdr:col>8</xdr:col>
          <xdr:colOff>449580</xdr:colOff>
          <xdr:row>11</xdr:row>
          <xdr:rowOff>327660</xdr:rowOff>
        </xdr:to>
        <xdr:sp macro="" textlink="">
          <xdr:nvSpPr>
            <xdr:cNvPr id="118789" name="Check Box 5" hidden="1">
              <a:extLst>
                <a:ext uri="{63B3BB69-23CF-44E3-9099-C40C66FF867C}">
                  <a14:compatExt spid="_x0000_s118789"/>
                </a:ext>
                <a:ext uri="{FF2B5EF4-FFF2-40B4-BE49-F238E27FC236}">
                  <a16:creationId xmlns:a16="http://schemas.microsoft.com/office/drawing/2014/main" id="{00000000-0008-0000-0600-000005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11</xdr:row>
          <xdr:rowOff>312420</xdr:rowOff>
        </xdr:from>
        <xdr:to>
          <xdr:col>8</xdr:col>
          <xdr:colOff>449580</xdr:colOff>
          <xdr:row>12</xdr:row>
          <xdr:rowOff>228600</xdr:rowOff>
        </xdr:to>
        <xdr:sp macro="" textlink="">
          <xdr:nvSpPr>
            <xdr:cNvPr id="118790" name="Check Box 6" hidden="1">
              <a:extLst>
                <a:ext uri="{63B3BB69-23CF-44E3-9099-C40C66FF867C}">
                  <a14:compatExt spid="_x0000_s118790"/>
                </a:ext>
                <a:ext uri="{FF2B5EF4-FFF2-40B4-BE49-F238E27FC236}">
                  <a16:creationId xmlns:a16="http://schemas.microsoft.com/office/drawing/2014/main" id="{00000000-0008-0000-0600-000006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11</xdr:row>
          <xdr:rowOff>312420</xdr:rowOff>
        </xdr:from>
        <xdr:to>
          <xdr:col>8</xdr:col>
          <xdr:colOff>449580</xdr:colOff>
          <xdr:row>12</xdr:row>
          <xdr:rowOff>228600</xdr:rowOff>
        </xdr:to>
        <xdr:sp macro="" textlink="">
          <xdr:nvSpPr>
            <xdr:cNvPr id="118791" name="Check Box 7" hidden="1">
              <a:extLst>
                <a:ext uri="{63B3BB69-23CF-44E3-9099-C40C66FF867C}">
                  <a14:compatExt spid="_x0000_s118791"/>
                </a:ext>
                <a:ext uri="{FF2B5EF4-FFF2-40B4-BE49-F238E27FC236}">
                  <a16:creationId xmlns:a16="http://schemas.microsoft.com/office/drawing/2014/main" id="{00000000-0008-0000-0600-000007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9</xdr:row>
          <xdr:rowOff>327660</xdr:rowOff>
        </xdr:from>
        <xdr:to>
          <xdr:col>8</xdr:col>
          <xdr:colOff>457200</xdr:colOff>
          <xdr:row>10</xdr:row>
          <xdr:rowOff>228600</xdr:rowOff>
        </xdr:to>
        <xdr:sp macro="" textlink="">
          <xdr:nvSpPr>
            <xdr:cNvPr id="118792" name="Check Box 8" hidden="1">
              <a:extLst>
                <a:ext uri="{63B3BB69-23CF-44E3-9099-C40C66FF867C}">
                  <a14:compatExt spid="_x0000_s118792"/>
                </a:ext>
                <a:ext uri="{FF2B5EF4-FFF2-40B4-BE49-F238E27FC236}">
                  <a16:creationId xmlns:a16="http://schemas.microsoft.com/office/drawing/2014/main" id="{00000000-0008-0000-0600-000008D0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twoCellAnchor editAs="oneCell">
    <xdr:from>
      <xdr:col>0</xdr:col>
      <xdr:colOff>19049</xdr:colOff>
      <xdr:row>0</xdr:row>
      <xdr:rowOff>28575</xdr:rowOff>
    </xdr:from>
    <xdr:to>
      <xdr:col>1</xdr:col>
      <xdr:colOff>22521</xdr:colOff>
      <xdr:row>2</xdr:row>
      <xdr:rowOff>148167</xdr:rowOff>
    </xdr:to>
    <xdr:pic>
      <xdr:nvPicPr>
        <xdr:cNvPr id="4" name="Image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9" y="28575"/>
          <a:ext cx="2651422" cy="103399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8</xdr:col>
      <xdr:colOff>402167</xdr:colOff>
      <xdr:row>22</xdr:row>
      <xdr:rowOff>63500</xdr:rowOff>
    </xdr:from>
    <xdr:to>
      <xdr:col>8</xdr:col>
      <xdr:colOff>433917</xdr:colOff>
      <xdr:row>23</xdr:row>
      <xdr:rowOff>328083</xdr:rowOff>
    </xdr:to>
    <xdr:cxnSp macro="">
      <xdr:nvCxnSpPr>
        <xdr:cNvPr id="2" name="Connecteur droit avec flèche 1">
          <a:extLst>
            <a:ext uri="{FF2B5EF4-FFF2-40B4-BE49-F238E27FC236}">
              <a16:creationId xmlns:a16="http://schemas.microsoft.com/office/drawing/2014/main" id="{00000000-0008-0000-0700-000002000000}"/>
            </a:ext>
          </a:extLst>
        </xdr:cNvPr>
        <xdr:cNvCxnSpPr/>
      </xdr:nvCxnSpPr>
      <xdr:spPr>
        <a:xfrm>
          <a:off x="13041842" y="8607425"/>
          <a:ext cx="31750" cy="597958"/>
        </a:xfrm>
        <a:prstGeom prst="straightConnector1">
          <a:avLst/>
        </a:prstGeom>
        <a:ln w="635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862240</xdr:colOff>
      <xdr:row>22</xdr:row>
      <xdr:rowOff>169334</xdr:rowOff>
    </xdr:from>
    <xdr:to>
      <xdr:col>8</xdr:col>
      <xdr:colOff>381000</xdr:colOff>
      <xdr:row>23</xdr:row>
      <xdr:rowOff>245988</xdr:rowOff>
    </xdr:to>
    <xdr:cxnSp macro="">
      <xdr:nvCxnSpPr>
        <xdr:cNvPr id="3" name="Connecteur droit avec flèche 2">
          <a:extLst>
            <a:ext uri="{FF2B5EF4-FFF2-40B4-BE49-F238E27FC236}">
              <a16:creationId xmlns:a16="http://schemas.microsoft.com/office/drawing/2014/main" id="{00000000-0008-0000-0700-000003000000}"/>
            </a:ext>
          </a:extLst>
        </xdr:cNvPr>
        <xdr:cNvCxnSpPr/>
      </xdr:nvCxnSpPr>
      <xdr:spPr>
        <a:xfrm flipH="1">
          <a:off x="8663215" y="8713259"/>
          <a:ext cx="4357460" cy="410029"/>
        </a:xfrm>
        <a:prstGeom prst="straightConnector1">
          <a:avLst/>
        </a:prstGeom>
        <a:ln w="63500">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68580</xdr:colOff>
          <xdr:row>8</xdr:row>
          <xdr:rowOff>327660</xdr:rowOff>
        </xdr:from>
        <xdr:to>
          <xdr:col>8</xdr:col>
          <xdr:colOff>457200</xdr:colOff>
          <xdr:row>9</xdr:row>
          <xdr:rowOff>342900</xdr:rowOff>
        </xdr:to>
        <xdr:sp macro="" textlink="">
          <xdr:nvSpPr>
            <xdr:cNvPr id="119809" name="Check Box 1" hidden="1">
              <a:extLst>
                <a:ext uri="{63B3BB69-23CF-44E3-9099-C40C66FF867C}">
                  <a14:compatExt spid="_x0000_s119809"/>
                </a:ext>
                <a:ext uri="{FF2B5EF4-FFF2-40B4-BE49-F238E27FC236}">
                  <a16:creationId xmlns:a16="http://schemas.microsoft.com/office/drawing/2014/main" id="{00000000-0008-0000-0700-000001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8</xdr:row>
          <xdr:rowOff>76200</xdr:rowOff>
        </xdr:from>
        <xdr:to>
          <xdr:col>8</xdr:col>
          <xdr:colOff>1066800</xdr:colOff>
          <xdr:row>9</xdr:row>
          <xdr:rowOff>99060</xdr:rowOff>
        </xdr:to>
        <xdr:sp macro="" textlink="">
          <xdr:nvSpPr>
            <xdr:cNvPr id="119810" name="Check Box 2" hidden="1">
              <a:extLst>
                <a:ext uri="{63B3BB69-23CF-44E3-9099-C40C66FF867C}">
                  <a14:compatExt spid="_x0000_s119810"/>
                </a:ext>
                <a:ext uri="{FF2B5EF4-FFF2-40B4-BE49-F238E27FC236}">
                  <a16:creationId xmlns:a16="http://schemas.microsoft.com/office/drawing/2014/main" id="{00000000-0008-0000-0700-000002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xdr:row>
          <xdr:rowOff>7620</xdr:rowOff>
        </xdr:from>
        <xdr:to>
          <xdr:col>8</xdr:col>
          <xdr:colOff>1021080</xdr:colOff>
          <xdr:row>7</xdr:row>
          <xdr:rowOff>365760</xdr:rowOff>
        </xdr:to>
        <xdr:sp macro="" textlink="">
          <xdr:nvSpPr>
            <xdr:cNvPr id="119811" name="Check Box 3" hidden="1">
              <a:extLst>
                <a:ext uri="{63B3BB69-23CF-44E3-9099-C40C66FF867C}">
                  <a14:compatExt spid="_x0000_s119811"/>
                </a:ext>
                <a:ext uri="{FF2B5EF4-FFF2-40B4-BE49-F238E27FC236}">
                  <a16:creationId xmlns:a16="http://schemas.microsoft.com/office/drawing/2014/main" id="{00000000-0008-0000-0700-000003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9</xdr:row>
          <xdr:rowOff>228600</xdr:rowOff>
        </xdr:from>
        <xdr:to>
          <xdr:col>8</xdr:col>
          <xdr:colOff>457200</xdr:colOff>
          <xdr:row>11</xdr:row>
          <xdr:rowOff>60960</xdr:rowOff>
        </xdr:to>
        <xdr:sp macro="" textlink="">
          <xdr:nvSpPr>
            <xdr:cNvPr id="119812" name="Check Box 4" hidden="1">
              <a:extLst>
                <a:ext uri="{63B3BB69-23CF-44E3-9099-C40C66FF867C}">
                  <a14:compatExt spid="_x0000_s119812"/>
                </a:ext>
                <a:ext uri="{FF2B5EF4-FFF2-40B4-BE49-F238E27FC236}">
                  <a16:creationId xmlns:a16="http://schemas.microsoft.com/office/drawing/2014/main" id="{00000000-0008-0000-0700-000004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10</xdr:row>
          <xdr:rowOff>312420</xdr:rowOff>
        </xdr:from>
        <xdr:to>
          <xdr:col>8</xdr:col>
          <xdr:colOff>449580</xdr:colOff>
          <xdr:row>11</xdr:row>
          <xdr:rowOff>327660</xdr:rowOff>
        </xdr:to>
        <xdr:sp macro="" textlink="">
          <xdr:nvSpPr>
            <xdr:cNvPr id="119813" name="Check Box 5" hidden="1">
              <a:extLst>
                <a:ext uri="{63B3BB69-23CF-44E3-9099-C40C66FF867C}">
                  <a14:compatExt spid="_x0000_s119813"/>
                </a:ext>
                <a:ext uri="{FF2B5EF4-FFF2-40B4-BE49-F238E27FC236}">
                  <a16:creationId xmlns:a16="http://schemas.microsoft.com/office/drawing/2014/main" id="{00000000-0008-0000-0700-000005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11</xdr:row>
          <xdr:rowOff>312420</xdr:rowOff>
        </xdr:from>
        <xdr:to>
          <xdr:col>8</xdr:col>
          <xdr:colOff>449580</xdr:colOff>
          <xdr:row>12</xdr:row>
          <xdr:rowOff>228600</xdr:rowOff>
        </xdr:to>
        <xdr:sp macro="" textlink="">
          <xdr:nvSpPr>
            <xdr:cNvPr id="119814" name="Check Box 6" hidden="1">
              <a:extLst>
                <a:ext uri="{63B3BB69-23CF-44E3-9099-C40C66FF867C}">
                  <a14:compatExt spid="_x0000_s119814"/>
                </a:ext>
                <a:ext uri="{FF2B5EF4-FFF2-40B4-BE49-F238E27FC236}">
                  <a16:creationId xmlns:a16="http://schemas.microsoft.com/office/drawing/2014/main" id="{00000000-0008-0000-0700-000006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11</xdr:row>
          <xdr:rowOff>312420</xdr:rowOff>
        </xdr:from>
        <xdr:to>
          <xdr:col>8</xdr:col>
          <xdr:colOff>449580</xdr:colOff>
          <xdr:row>12</xdr:row>
          <xdr:rowOff>228600</xdr:rowOff>
        </xdr:to>
        <xdr:sp macro="" textlink="">
          <xdr:nvSpPr>
            <xdr:cNvPr id="119815" name="Check Box 7" hidden="1">
              <a:extLst>
                <a:ext uri="{63B3BB69-23CF-44E3-9099-C40C66FF867C}">
                  <a14:compatExt spid="_x0000_s119815"/>
                </a:ext>
                <a:ext uri="{FF2B5EF4-FFF2-40B4-BE49-F238E27FC236}">
                  <a16:creationId xmlns:a16="http://schemas.microsoft.com/office/drawing/2014/main" id="{00000000-0008-0000-0700-000007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9</xdr:row>
          <xdr:rowOff>327660</xdr:rowOff>
        </xdr:from>
        <xdr:to>
          <xdr:col>8</xdr:col>
          <xdr:colOff>457200</xdr:colOff>
          <xdr:row>10</xdr:row>
          <xdr:rowOff>228600</xdr:rowOff>
        </xdr:to>
        <xdr:sp macro="" textlink="">
          <xdr:nvSpPr>
            <xdr:cNvPr id="119816" name="Check Box 8" hidden="1">
              <a:extLst>
                <a:ext uri="{63B3BB69-23CF-44E3-9099-C40C66FF867C}">
                  <a14:compatExt spid="_x0000_s119816"/>
                </a:ext>
                <a:ext uri="{FF2B5EF4-FFF2-40B4-BE49-F238E27FC236}">
                  <a16:creationId xmlns:a16="http://schemas.microsoft.com/office/drawing/2014/main" id="{00000000-0008-0000-0700-000008D4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twoCellAnchor editAs="oneCell">
    <xdr:from>
      <xdr:col>0</xdr:col>
      <xdr:colOff>19049</xdr:colOff>
      <xdr:row>0</xdr:row>
      <xdr:rowOff>28575</xdr:rowOff>
    </xdr:from>
    <xdr:to>
      <xdr:col>1</xdr:col>
      <xdr:colOff>22521</xdr:colOff>
      <xdr:row>2</xdr:row>
      <xdr:rowOff>148167</xdr:rowOff>
    </xdr:to>
    <xdr:pic>
      <xdr:nvPicPr>
        <xdr:cNvPr id="4" name="Image 3">
          <a:extLst>
            <a:ext uri="{FF2B5EF4-FFF2-40B4-BE49-F238E27FC236}">
              <a16:creationId xmlns:a16="http://schemas.microsoft.com/office/drawing/2014/main" id="{00000000-0008-0000-07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9" y="28575"/>
          <a:ext cx="2651422" cy="1033992"/>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402167</xdr:colOff>
      <xdr:row>22</xdr:row>
      <xdr:rowOff>63500</xdr:rowOff>
    </xdr:from>
    <xdr:to>
      <xdr:col>8</xdr:col>
      <xdr:colOff>433917</xdr:colOff>
      <xdr:row>23</xdr:row>
      <xdr:rowOff>328083</xdr:rowOff>
    </xdr:to>
    <xdr:cxnSp macro="">
      <xdr:nvCxnSpPr>
        <xdr:cNvPr id="2" name="Connecteur droit avec flèche 1">
          <a:extLst>
            <a:ext uri="{FF2B5EF4-FFF2-40B4-BE49-F238E27FC236}">
              <a16:creationId xmlns:a16="http://schemas.microsoft.com/office/drawing/2014/main" id="{00000000-0008-0000-0800-000002000000}"/>
            </a:ext>
          </a:extLst>
        </xdr:cNvPr>
        <xdr:cNvCxnSpPr/>
      </xdr:nvCxnSpPr>
      <xdr:spPr>
        <a:xfrm>
          <a:off x="13041842" y="8607425"/>
          <a:ext cx="31750" cy="597958"/>
        </a:xfrm>
        <a:prstGeom prst="straightConnector1">
          <a:avLst/>
        </a:prstGeom>
        <a:ln w="6350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862240</xdr:colOff>
      <xdr:row>22</xdr:row>
      <xdr:rowOff>169334</xdr:rowOff>
    </xdr:from>
    <xdr:to>
      <xdr:col>8</xdr:col>
      <xdr:colOff>381000</xdr:colOff>
      <xdr:row>23</xdr:row>
      <xdr:rowOff>245988</xdr:rowOff>
    </xdr:to>
    <xdr:cxnSp macro="">
      <xdr:nvCxnSpPr>
        <xdr:cNvPr id="3" name="Connecteur droit avec flèche 2">
          <a:extLst>
            <a:ext uri="{FF2B5EF4-FFF2-40B4-BE49-F238E27FC236}">
              <a16:creationId xmlns:a16="http://schemas.microsoft.com/office/drawing/2014/main" id="{00000000-0008-0000-0800-000003000000}"/>
            </a:ext>
          </a:extLst>
        </xdr:cNvPr>
        <xdr:cNvCxnSpPr/>
      </xdr:nvCxnSpPr>
      <xdr:spPr>
        <a:xfrm flipH="1">
          <a:off x="8663215" y="8713259"/>
          <a:ext cx="4357460" cy="410029"/>
        </a:xfrm>
        <a:prstGeom prst="straightConnector1">
          <a:avLst/>
        </a:prstGeom>
        <a:ln w="63500">
          <a:tailEnd type="arrow"/>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68580</xdr:colOff>
          <xdr:row>8</xdr:row>
          <xdr:rowOff>327660</xdr:rowOff>
        </xdr:from>
        <xdr:to>
          <xdr:col>8</xdr:col>
          <xdr:colOff>457200</xdr:colOff>
          <xdr:row>9</xdr:row>
          <xdr:rowOff>342900</xdr:rowOff>
        </xdr:to>
        <xdr:sp macro="" textlink="">
          <xdr:nvSpPr>
            <xdr:cNvPr id="120833" name="Check Box 1" hidden="1">
              <a:extLst>
                <a:ext uri="{63B3BB69-23CF-44E3-9099-C40C66FF867C}">
                  <a14:compatExt spid="_x0000_s120833"/>
                </a:ext>
                <a:ext uri="{FF2B5EF4-FFF2-40B4-BE49-F238E27FC236}">
                  <a16:creationId xmlns:a16="http://schemas.microsoft.com/office/drawing/2014/main" id="{00000000-0008-0000-0800-000001D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8</xdr:row>
          <xdr:rowOff>76200</xdr:rowOff>
        </xdr:from>
        <xdr:to>
          <xdr:col>8</xdr:col>
          <xdr:colOff>1066800</xdr:colOff>
          <xdr:row>9</xdr:row>
          <xdr:rowOff>99060</xdr:rowOff>
        </xdr:to>
        <xdr:sp macro="" textlink="">
          <xdr:nvSpPr>
            <xdr:cNvPr id="120834" name="Check Box 2" hidden="1">
              <a:extLst>
                <a:ext uri="{63B3BB69-23CF-44E3-9099-C40C66FF867C}">
                  <a14:compatExt spid="_x0000_s120834"/>
                </a:ext>
                <a:ext uri="{FF2B5EF4-FFF2-40B4-BE49-F238E27FC236}">
                  <a16:creationId xmlns:a16="http://schemas.microsoft.com/office/drawing/2014/main" id="{00000000-0008-0000-0800-000002D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7</xdr:row>
          <xdr:rowOff>7620</xdr:rowOff>
        </xdr:from>
        <xdr:to>
          <xdr:col>8</xdr:col>
          <xdr:colOff>1021080</xdr:colOff>
          <xdr:row>7</xdr:row>
          <xdr:rowOff>365760</xdr:rowOff>
        </xdr:to>
        <xdr:sp macro="" textlink="">
          <xdr:nvSpPr>
            <xdr:cNvPr id="120835" name="Check Box 3" hidden="1">
              <a:extLst>
                <a:ext uri="{63B3BB69-23CF-44E3-9099-C40C66FF867C}">
                  <a14:compatExt spid="_x0000_s120835"/>
                </a:ext>
                <a:ext uri="{FF2B5EF4-FFF2-40B4-BE49-F238E27FC236}">
                  <a16:creationId xmlns:a16="http://schemas.microsoft.com/office/drawing/2014/main" id="{00000000-0008-0000-0800-000003D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9</xdr:row>
          <xdr:rowOff>228600</xdr:rowOff>
        </xdr:from>
        <xdr:to>
          <xdr:col>8</xdr:col>
          <xdr:colOff>457200</xdr:colOff>
          <xdr:row>11</xdr:row>
          <xdr:rowOff>60960</xdr:rowOff>
        </xdr:to>
        <xdr:sp macro="" textlink="">
          <xdr:nvSpPr>
            <xdr:cNvPr id="120836" name="Check Box 4" hidden="1">
              <a:extLst>
                <a:ext uri="{63B3BB69-23CF-44E3-9099-C40C66FF867C}">
                  <a14:compatExt spid="_x0000_s120836"/>
                </a:ext>
                <a:ext uri="{FF2B5EF4-FFF2-40B4-BE49-F238E27FC236}">
                  <a16:creationId xmlns:a16="http://schemas.microsoft.com/office/drawing/2014/main" id="{00000000-0008-0000-0800-000004D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10</xdr:row>
          <xdr:rowOff>312420</xdr:rowOff>
        </xdr:from>
        <xdr:to>
          <xdr:col>8</xdr:col>
          <xdr:colOff>449580</xdr:colOff>
          <xdr:row>11</xdr:row>
          <xdr:rowOff>327660</xdr:rowOff>
        </xdr:to>
        <xdr:sp macro="" textlink="">
          <xdr:nvSpPr>
            <xdr:cNvPr id="120837" name="Check Box 5" hidden="1">
              <a:extLst>
                <a:ext uri="{63B3BB69-23CF-44E3-9099-C40C66FF867C}">
                  <a14:compatExt spid="_x0000_s120837"/>
                </a:ext>
                <a:ext uri="{FF2B5EF4-FFF2-40B4-BE49-F238E27FC236}">
                  <a16:creationId xmlns:a16="http://schemas.microsoft.com/office/drawing/2014/main" id="{00000000-0008-0000-0800-000005D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11</xdr:row>
          <xdr:rowOff>312420</xdr:rowOff>
        </xdr:from>
        <xdr:to>
          <xdr:col>8</xdr:col>
          <xdr:colOff>449580</xdr:colOff>
          <xdr:row>12</xdr:row>
          <xdr:rowOff>228600</xdr:rowOff>
        </xdr:to>
        <xdr:sp macro="" textlink="">
          <xdr:nvSpPr>
            <xdr:cNvPr id="120838" name="Check Box 6" hidden="1">
              <a:extLst>
                <a:ext uri="{63B3BB69-23CF-44E3-9099-C40C66FF867C}">
                  <a14:compatExt spid="_x0000_s120838"/>
                </a:ext>
                <a:ext uri="{FF2B5EF4-FFF2-40B4-BE49-F238E27FC236}">
                  <a16:creationId xmlns:a16="http://schemas.microsoft.com/office/drawing/2014/main" id="{00000000-0008-0000-0800-000006D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11</xdr:row>
          <xdr:rowOff>312420</xdr:rowOff>
        </xdr:from>
        <xdr:to>
          <xdr:col>8</xdr:col>
          <xdr:colOff>449580</xdr:colOff>
          <xdr:row>12</xdr:row>
          <xdr:rowOff>228600</xdr:rowOff>
        </xdr:to>
        <xdr:sp macro="" textlink="">
          <xdr:nvSpPr>
            <xdr:cNvPr id="120839" name="Check Box 7" hidden="1">
              <a:extLst>
                <a:ext uri="{63B3BB69-23CF-44E3-9099-C40C66FF867C}">
                  <a14:compatExt spid="_x0000_s120839"/>
                </a:ext>
                <a:ext uri="{FF2B5EF4-FFF2-40B4-BE49-F238E27FC236}">
                  <a16:creationId xmlns:a16="http://schemas.microsoft.com/office/drawing/2014/main" id="{00000000-0008-0000-0800-000007D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9</xdr:row>
          <xdr:rowOff>327660</xdr:rowOff>
        </xdr:from>
        <xdr:to>
          <xdr:col>8</xdr:col>
          <xdr:colOff>457200</xdr:colOff>
          <xdr:row>10</xdr:row>
          <xdr:rowOff>228600</xdr:rowOff>
        </xdr:to>
        <xdr:sp macro="" textlink="">
          <xdr:nvSpPr>
            <xdr:cNvPr id="120840" name="Check Box 8" hidden="1">
              <a:extLst>
                <a:ext uri="{63B3BB69-23CF-44E3-9099-C40C66FF867C}">
                  <a14:compatExt spid="_x0000_s120840"/>
                </a:ext>
                <a:ext uri="{FF2B5EF4-FFF2-40B4-BE49-F238E27FC236}">
                  <a16:creationId xmlns:a16="http://schemas.microsoft.com/office/drawing/2014/main" id="{00000000-0008-0000-0800-000008D801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twoCellAnchor editAs="oneCell">
    <xdr:from>
      <xdr:col>0</xdr:col>
      <xdr:colOff>19049</xdr:colOff>
      <xdr:row>0</xdr:row>
      <xdr:rowOff>28575</xdr:rowOff>
    </xdr:from>
    <xdr:to>
      <xdr:col>1</xdr:col>
      <xdr:colOff>22521</xdr:colOff>
      <xdr:row>2</xdr:row>
      <xdr:rowOff>148167</xdr:rowOff>
    </xdr:to>
    <xdr:pic>
      <xdr:nvPicPr>
        <xdr:cNvPr id="4" name="Image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9" y="28575"/>
          <a:ext cx="2651422" cy="1033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nfh.fr\Home\LAN\i.miranda\Desktop\en%20cours\OCCITANIE%20imprim&#233;%20EP%20v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nfh.fr\Services\Picardie\TRAPEC\S13%20PLAN%20ET%20EP\ETUDES%20PROMOTIONNELLES\EP%202014\DECEMBRE%202013\DOSSIER%20COMPLET%20ADRESSE%20AUX%20ETS\EP%20-%20Demande%20de%20pe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nfh.fr\Home\Picardie\TRAPEC\S13%20PLAN%20ET%20EP\ETUDES%20PROMOTIONNELLES\EP%202014\DECEMBRE%202013\DOSSIER%20COMPLET%20ADRESSE%20AUX%20ETS\EP%20-%20Demande%20de%20pec.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nfh.fr\Services\Midi-Pyrenees\midi-pyr&#233;n&#233;es\07%20-%20&#233;tudes%20promotionnelles\22%20-%20FONDS%20MUTUALISES%202021\harmonisation%20imprim&#233;s%20OCCITANIE\OCCITANIE%20imprim&#233;%20EP%20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polit Ets"/>
      <sheetName val="EP"/>
      <sheetName val="EP AGENT SS POSTE"/>
      <sheetName val="CALCUL SALAIRES "/>
      <sheetName val="CALCUL SALAIRES - 52 JOURS"/>
      <sheetName val="CALCUL DEPLACEMENT"/>
      <sheetName val="LISTE DES DIPLOMES EP + DUREE"/>
      <sheetName val="LISTE DES GRADES ET CATEGORIES"/>
    </sheetNames>
    <sheetDataSet>
      <sheetData sheetId="0"/>
      <sheetData sheetId="1"/>
      <sheetData sheetId="2"/>
      <sheetData sheetId="3"/>
      <sheetData sheetId="4"/>
      <sheetData sheetId="5"/>
      <sheetData sheetId="6">
        <row r="1">
          <cell r="A1" t="str">
            <v>Code diplôme</v>
          </cell>
          <cell r="B1" t="str">
            <v>Diplôme</v>
          </cell>
          <cell r="C1" t="str">
            <v>Durée réglementaire de la formation en semaines</v>
          </cell>
          <cell r="D1" t="str">
            <v>durée réglementaire de la formation en heures</v>
          </cell>
          <cell r="E1" t="str">
            <v>Durée en mois</v>
          </cell>
          <cell r="F1" t="str">
            <v>DUREE DE PRISE EN CHARGE (EN JOURS POUR FD)</v>
          </cell>
          <cell r="G1" t="str">
            <v>DUREE DE PRISE EN CHARGE (EN MOIS POUR SALAIRES) ARRONDI SUP</v>
          </cell>
        </row>
        <row r="2">
          <cell r="B2" t="str">
            <v>Choisir dans la liste</v>
          </cell>
          <cell r="F2">
            <v>0</v>
          </cell>
          <cell r="G2">
            <v>0</v>
          </cell>
        </row>
        <row r="3">
          <cell r="A3">
            <v>1</v>
          </cell>
          <cell r="B3" t="str">
            <v>DE IDE</v>
          </cell>
          <cell r="C3" t="str">
            <v xml:space="preserve">120 semaines (4200h) </v>
          </cell>
          <cell r="D3">
            <v>4200</v>
          </cell>
          <cell r="E3">
            <v>27.7</v>
          </cell>
          <cell r="F3">
            <v>600</v>
          </cell>
          <cell r="G3">
            <v>28</v>
          </cell>
          <cell r="H3">
            <v>3.5</v>
          </cell>
        </row>
        <row r="4">
          <cell r="A4">
            <v>2</v>
          </cell>
          <cell r="B4" t="str">
            <v>DE aide-soignant</v>
          </cell>
          <cell r="C4" t="str">
            <v xml:space="preserve">41 semaines (1435h) </v>
          </cell>
          <cell r="D4">
            <v>1435</v>
          </cell>
          <cell r="E4">
            <v>9.5</v>
          </cell>
          <cell r="F4">
            <v>205</v>
          </cell>
          <cell r="G4">
            <v>10</v>
          </cell>
          <cell r="H4">
            <v>4</v>
          </cell>
        </row>
        <row r="5">
          <cell r="A5">
            <v>3</v>
          </cell>
          <cell r="B5" t="str">
            <v>DE cadre de santé</v>
          </cell>
          <cell r="C5" t="str">
            <v>41 semaines (1435h)</v>
          </cell>
          <cell r="D5">
            <v>1435</v>
          </cell>
          <cell r="E5">
            <v>9.5</v>
          </cell>
          <cell r="F5">
            <v>205</v>
          </cell>
          <cell r="G5">
            <v>10</v>
          </cell>
          <cell r="H5">
            <v>4</v>
          </cell>
        </row>
        <row r="6">
          <cell r="A6">
            <v>4</v>
          </cell>
          <cell r="B6" t="str">
            <v>DE infirmier de bloc opératoire</v>
          </cell>
          <cell r="C6" t="str">
            <v>18 mois incluant les CP</v>
          </cell>
          <cell r="E6">
            <v>18</v>
          </cell>
          <cell r="F6">
            <v>360</v>
          </cell>
          <cell r="G6">
            <v>17</v>
          </cell>
          <cell r="H6">
            <v>3</v>
          </cell>
        </row>
        <row r="7">
          <cell r="A7">
            <v>5</v>
          </cell>
          <cell r="B7" t="str">
            <v>DE infirmier anesthésiste</v>
          </cell>
          <cell r="C7" t="str">
            <v>24 mois incluant les CP</v>
          </cell>
          <cell r="E7">
            <v>24</v>
          </cell>
          <cell r="F7">
            <v>487</v>
          </cell>
          <cell r="G7">
            <v>23</v>
          </cell>
          <cell r="H7">
            <v>3</v>
          </cell>
        </row>
        <row r="8">
          <cell r="A8">
            <v>6</v>
          </cell>
          <cell r="B8" t="str">
            <v>DE Formation de l'infirmier en pratique avancée (IPA)</v>
          </cell>
          <cell r="C8" t="str">
            <v xml:space="preserve">4 semestres universitaires </v>
          </cell>
          <cell r="D8">
            <v>3600</v>
          </cell>
          <cell r="E8">
            <v>24</v>
          </cell>
          <cell r="F8">
            <v>514</v>
          </cell>
          <cell r="G8">
            <v>24</v>
          </cell>
        </row>
        <row r="9">
          <cell r="A9">
            <v>7</v>
          </cell>
          <cell r="B9" t="str">
            <v>DEAES accompagnant éducatif et social</v>
          </cell>
          <cell r="C9" t="str">
            <v xml:space="preserve">39 semaines (1365h) </v>
          </cell>
          <cell r="D9">
            <v>1365</v>
          </cell>
          <cell r="E9">
            <v>8.8000000000000007</v>
          </cell>
          <cell r="F9">
            <v>195</v>
          </cell>
          <cell r="G9">
            <v>9</v>
          </cell>
        </row>
        <row r="10">
          <cell r="A10">
            <v>8</v>
          </cell>
          <cell r="B10" t="str">
            <v>DE éducateur technique spécialisé</v>
          </cell>
          <cell r="C10" t="str">
            <v xml:space="preserve">90.3 semaines (3160h) </v>
          </cell>
          <cell r="D10">
            <v>3160</v>
          </cell>
          <cell r="E10">
            <v>20.9</v>
          </cell>
          <cell r="F10">
            <v>451.42857142857144</v>
          </cell>
          <cell r="G10">
            <v>21</v>
          </cell>
        </row>
        <row r="11">
          <cell r="A11">
            <v>9</v>
          </cell>
          <cell r="B11" t="str">
            <v>DE éducateur spécialisé</v>
          </cell>
          <cell r="C11" t="str">
            <v xml:space="preserve">90.3 semaines (3160h) </v>
          </cell>
          <cell r="D11">
            <v>3160</v>
          </cell>
          <cell r="E11">
            <v>20.9</v>
          </cell>
          <cell r="F11">
            <v>451.42857142857144</v>
          </cell>
          <cell r="G11">
            <v>21</v>
          </cell>
        </row>
        <row r="12">
          <cell r="A12">
            <v>10</v>
          </cell>
          <cell r="B12" t="str">
            <v>DE pédicure podologue</v>
          </cell>
          <cell r="C12" t="str">
            <v xml:space="preserve">120 semaines (4200h) </v>
          </cell>
          <cell r="D12">
            <v>4200</v>
          </cell>
          <cell r="E12">
            <v>27.7</v>
          </cell>
          <cell r="F12">
            <v>600</v>
          </cell>
          <cell r="G12">
            <v>28</v>
          </cell>
        </row>
        <row r="13">
          <cell r="A13">
            <v>11</v>
          </cell>
          <cell r="B13" t="str">
            <v>DE éducateur jeunes enfants</v>
          </cell>
          <cell r="C13" t="str">
            <v xml:space="preserve">102.8 semaines (3600h) </v>
          </cell>
          <cell r="D13">
            <v>3600</v>
          </cell>
          <cell r="E13">
            <v>23.7</v>
          </cell>
          <cell r="F13">
            <v>514.28571428571433</v>
          </cell>
          <cell r="G13">
            <v>24</v>
          </cell>
        </row>
        <row r="14">
          <cell r="A14">
            <v>12</v>
          </cell>
          <cell r="B14" t="str">
            <v>BPJEPS</v>
          </cell>
          <cell r="C14" t="str">
            <v xml:space="preserve">45.2 semaines (1582h) </v>
          </cell>
          <cell r="D14">
            <v>1582</v>
          </cell>
          <cell r="E14">
            <v>10.4</v>
          </cell>
          <cell r="F14">
            <v>226</v>
          </cell>
          <cell r="G14">
            <v>11</v>
          </cell>
        </row>
        <row r="15">
          <cell r="A15">
            <v>13</v>
          </cell>
          <cell r="B15" t="str">
            <v>CAFERUIS</v>
          </cell>
          <cell r="C15" t="str">
            <v xml:space="preserve">23.4 semaines (820h) </v>
          </cell>
          <cell r="D15">
            <v>820</v>
          </cell>
          <cell r="E15">
            <v>5.4</v>
          </cell>
          <cell r="F15">
            <v>117.14285714285714</v>
          </cell>
          <cell r="G15">
            <v>6</v>
          </cell>
        </row>
        <row r="16">
          <cell r="A16">
            <v>14</v>
          </cell>
          <cell r="B16" t="str">
            <v>DE masseur-kinésithérapeute</v>
          </cell>
          <cell r="C16" t="str">
            <v>Durée 4 années (2 cyles de 2 ans)  soit 190 semaines  : 6670 h dont 1980 h Cours Magistraux et Travaux Dirigés, 1470 h stages, (3220 h Temps personnel non pris en charge) FD prise en charge durant les heures de CM et TD et stages</v>
          </cell>
          <cell r="D16">
            <v>3450</v>
          </cell>
          <cell r="E16">
            <v>24.65</v>
          </cell>
          <cell r="F16">
            <v>493</v>
          </cell>
          <cell r="G16">
            <v>25</v>
          </cell>
        </row>
        <row r="17">
          <cell r="A17">
            <v>15</v>
          </cell>
          <cell r="B17" t="str">
            <v>DE puéricultrice</v>
          </cell>
          <cell r="C17" t="str">
            <v xml:space="preserve">43 semaines (1500h) </v>
          </cell>
          <cell r="D17">
            <v>1500</v>
          </cell>
          <cell r="E17">
            <v>9.9</v>
          </cell>
          <cell r="F17">
            <v>214.28571428571428</v>
          </cell>
          <cell r="G17">
            <v>10</v>
          </cell>
          <cell r="H17">
            <v>2.5</v>
          </cell>
        </row>
        <row r="18">
          <cell r="A18">
            <v>16</v>
          </cell>
          <cell r="B18" t="str">
            <v>DE auxiliaire de puériculture</v>
          </cell>
          <cell r="C18" t="str">
            <v xml:space="preserve">41 semaines (1435h) </v>
          </cell>
          <cell r="D18">
            <v>1435</v>
          </cell>
          <cell r="E18">
            <v>9.5</v>
          </cell>
          <cell r="F18">
            <v>205</v>
          </cell>
          <cell r="G18">
            <v>10</v>
          </cell>
        </row>
        <row r="19">
          <cell r="A19">
            <v>17</v>
          </cell>
          <cell r="B19" t="str">
            <v>DE manipulateur électroradiologie</v>
          </cell>
          <cell r="C19" t="str">
            <v xml:space="preserve">120 semaines (4200h) </v>
          </cell>
          <cell r="D19">
            <v>4200</v>
          </cell>
          <cell r="E19">
            <v>27.7</v>
          </cell>
          <cell r="F19">
            <v>600</v>
          </cell>
          <cell r="G19">
            <v>28</v>
          </cell>
        </row>
        <row r="20">
          <cell r="A20">
            <v>18</v>
          </cell>
          <cell r="B20" t="str">
            <v>DE sage-femme</v>
          </cell>
          <cell r="C20" t="str">
            <v xml:space="preserve">156 semaines (5460h) </v>
          </cell>
          <cell r="D20">
            <v>5460</v>
          </cell>
          <cell r="E20">
            <v>36</v>
          </cell>
          <cell r="F20">
            <v>780</v>
          </cell>
          <cell r="G20">
            <v>36</v>
          </cell>
        </row>
        <row r="21">
          <cell r="A21">
            <v>19</v>
          </cell>
          <cell r="B21" t="str">
            <v>Master péri natalité</v>
          </cell>
          <cell r="C21" t="str">
            <v>32.6 semaines (1140h)</v>
          </cell>
          <cell r="D21">
            <v>1140</v>
          </cell>
          <cell r="E21">
            <v>7.5</v>
          </cell>
          <cell r="F21">
            <v>162.85714285714286</v>
          </cell>
          <cell r="G21">
            <v>8</v>
          </cell>
        </row>
        <row r="22">
          <cell r="A22">
            <v>20</v>
          </cell>
          <cell r="B22" t="str">
            <v>CERTIFICAT ORTHOPTISTE</v>
          </cell>
          <cell r="C22" t="str">
            <v>3 ans (pas de durée réglementaire) - A voir lors dépôt d'une demande</v>
          </cell>
          <cell r="F22">
            <v>0</v>
          </cell>
        </row>
        <row r="23">
          <cell r="A23">
            <v>21</v>
          </cell>
          <cell r="B23" t="str">
            <v>DE ergothérapeute</v>
          </cell>
          <cell r="C23" t="str">
            <v xml:space="preserve">106 semaines (3714h) </v>
          </cell>
          <cell r="D23">
            <v>3714</v>
          </cell>
          <cell r="E23">
            <v>24.5</v>
          </cell>
          <cell r="F23">
            <v>530.57142857142856</v>
          </cell>
          <cell r="G23">
            <v>25</v>
          </cell>
        </row>
        <row r="24">
          <cell r="A24">
            <v>22</v>
          </cell>
          <cell r="B24" t="str">
            <v>DE technicien en analyse biomédicales</v>
          </cell>
          <cell r="C24" t="str">
            <v xml:space="preserve">97,8 semaines (3423h) </v>
          </cell>
          <cell r="D24">
            <v>3423</v>
          </cell>
          <cell r="E24">
            <v>22.6</v>
          </cell>
          <cell r="F24">
            <v>489</v>
          </cell>
          <cell r="G24">
            <v>23</v>
          </cell>
        </row>
        <row r="25">
          <cell r="A25">
            <v>23</v>
          </cell>
          <cell r="B25" t="str">
            <v>Capacité orthophoniste</v>
          </cell>
          <cell r="C25" t="str">
            <v xml:space="preserve">81 semaines (2840h) </v>
          </cell>
          <cell r="D25">
            <v>2840</v>
          </cell>
          <cell r="E25">
            <v>18.7</v>
          </cell>
          <cell r="F25">
            <v>405.71428571428572</v>
          </cell>
          <cell r="G25">
            <v>19</v>
          </cell>
        </row>
        <row r="26">
          <cell r="A26">
            <v>24</v>
          </cell>
          <cell r="B26" t="str">
            <v>DE psychomotricien</v>
          </cell>
          <cell r="C26" t="str">
            <v xml:space="preserve">72 semaines (2522h) </v>
          </cell>
          <cell r="D26">
            <v>2522</v>
          </cell>
          <cell r="E26">
            <v>16.600000000000001</v>
          </cell>
          <cell r="F26">
            <v>360.28571428571428</v>
          </cell>
          <cell r="G26">
            <v>17</v>
          </cell>
        </row>
        <row r="27">
          <cell r="A27">
            <v>25</v>
          </cell>
          <cell r="B27" t="str">
            <v>DE moniteur éducateur</v>
          </cell>
          <cell r="C27" t="str">
            <v xml:space="preserve">55 semaines (1930h) </v>
          </cell>
          <cell r="D27">
            <v>1930</v>
          </cell>
          <cell r="E27">
            <v>12.7</v>
          </cell>
          <cell r="F27">
            <v>275.71428571428572</v>
          </cell>
          <cell r="G27">
            <v>13</v>
          </cell>
        </row>
        <row r="28">
          <cell r="A28">
            <v>26</v>
          </cell>
          <cell r="B28" t="str">
            <v>DE assistant de service social</v>
          </cell>
          <cell r="C28" t="str">
            <v>49.7 semaines (1740h) +1820h stage</v>
          </cell>
          <cell r="D28">
            <v>3560</v>
          </cell>
          <cell r="E28">
            <v>16.95</v>
          </cell>
          <cell r="F28">
            <v>509</v>
          </cell>
          <cell r="G28">
            <v>17</v>
          </cell>
        </row>
        <row r="29">
          <cell r="A29">
            <v>27</v>
          </cell>
          <cell r="B29" t="str">
            <v>DEJEPS</v>
          </cell>
          <cell r="C29" t="str">
            <v xml:space="preserve">34.3 semaines (1200h) </v>
          </cell>
          <cell r="D29">
            <v>1200</v>
          </cell>
          <cell r="E29">
            <v>7.9</v>
          </cell>
          <cell r="F29">
            <v>171.42857142857142</v>
          </cell>
          <cell r="G29">
            <v>8</v>
          </cell>
        </row>
        <row r="30">
          <cell r="A30">
            <v>28</v>
          </cell>
          <cell r="B30" t="str">
            <v>DE Préparateur en pharmacie hospitalière</v>
          </cell>
          <cell r="C30" t="str">
            <v xml:space="preserve">42 semaines (1360h) </v>
          </cell>
          <cell r="D30">
            <v>1360</v>
          </cell>
          <cell r="E30">
            <v>7.9</v>
          </cell>
          <cell r="F30">
            <v>210</v>
          </cell>
          <cell r="G30">
            <v>10</v>
          </cell>
        </row>
        <row r="31">
          <cell r="A31">
            <v>29</v>
          </cell>
          <cell r="B31" t="str">
            <v>DE conseiller en économie sociale</v>
          </cell>
          <cell r="C31" t="str">
            <v xml:space="preserve">32 semaines (1100h) </v>
          </cell>
          <cell r="D31">
            <v>1100</v>
          </cell>
          <cell r="E31">
            <v>7.4</v>
          </cell>
          <cell r="F31">
            <v>157.14285714285714</v>
          </cell>
          <cell r="G31">
            <v>8</v>
          </cell>
        </row>
        <row r="32">
          <cell r="A32">
            <v>30</v>
          </cell>
          <cell r="B32" t="str">
            <v>Diplôme d'assistant de régulation médicale (ARM)</v>
          </cell>
          <cell r="C32" t="str">
            <v>46 semaines (1470h)</v>
          </cell>
          <cell r="D32">
            <v>1470</v>
          </cell>
        </row>
        <row r="33">
          <cell r="A33">
            <v>31</v>
          </cell>
          <cell r="B33" t="str">
            <v>Brevet d'Etat d'animateur technicien de la jeunesse et de l'éducation populaire</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GRILLE DE SAISIE"/>
      <sheetName val="Estimation SALAIRES - ENSEIG"/>
      <sheetName val="Estimation Frais déplacement"/>
    </sheetNames>
    <sheetDataSet>
      <sheetData sheetId="0">
        <row r="2">
          <cell r="A2" t="str">
            <v>CH G MARTIN</v>
          </cell>
          <cell r="K2" t="str">
            <v>PLAN</v>
          </cell>
          <cell r="N2" t="str">
            <v>OUI</v>
          </cell>
        </row>
        <row r="3">
          <cell r="A3" t="str">
            <v>CH MAYOTTE</v>
          </cell>
          <cell r="K3" t="str">
            <v>Fds Régionaux</v>
          </cell>
          <cell r="N3" t="str">
            <v>NON</v>
          </cell>
        </row>
        <row r="4">
          <cell r="A4" t="str">
            <v>CHD ST DENIS</v>
          </cell>
        </row>
        <row r="5">
          <cell r="A5" t="str">
            <v>CHI St ANDRE - ST BENOIT</v>
          </cell>
        </row>
        <row r="6">
          <cell r="A6" t="str">
            <v>EPSMR</v>
          </cell>
        </row>
        <row r="7">
          <cell r="A7" t="str">
            <v>FE NORD EST</v>
          </cell>
        </row>
        <row r="8">
          <cell r="A8" t="str">
            <v>FE TERRE ROUGE</v>
          </cell>
        </row>
        <row r="9">
          <cell r="A9" t="str">
            <v>GH SUD REUNION</v>
          </cell>
          <cell r="K9" t="str">
            <v>H</v>
          </cell>
        </row>
        <row r="10">
          <cell r="K10" t="str">
            <v>F</v>
          </cell>
        </row>
        <row r="12">
          <cell r="K12" t="str">
            <v>Favorable</v>
          </cell>
        </row>
        <row r="13">
          <cell r="K13" t="str">
            <v>Défavorable</v>
          </cell>
        </row>
        <row r="15">
          <cell r="K15" t="str">
            <v>Brevet de technicien supérieur d'économie sociale familiale</v>
          </cell>
        </row>
        <row r="16">
          <cell r="K16" t="str">
            <v>Brevet professionnel de la jeunesse, de l'éducation populaire et du sport</v>
          </cell>
        </row>
        <row r="17">
          <cell r="K17" t="str">
            <v>Certificat d'aptitude aux fonctions de directeur d'établissement social</v>
          </cell>
        </row>
        <row r="18">
          <cell r="K18" t="str">
            <v>Certificat d'aptitude aux fonctions de moniteur éducateur</v>
          </cell>
        </row>
        <row r="19">
          <cell r="K19" t="str">
            <v>Certificat d'aptitude aux fonctions d'encadrement et de responsable d'unité d'intervention sociale</v>
          </cell>
        </row>
        <row r="20">
          <cell r="K20" t="str">
            <v>Certificat de capacité d'orthophoniste</v>
          </cell>
        </row>
        <row r="21">
          <cell r="K21" t="str">
            <v>Certificat de capacité d'orthoptiste</v>
          </cell>
        </row>
        <row r="22">
          <cell r="K22" t="str">
            <v>Diplôme de cadre de santé</v>
          </cell>
        </row>
        <row r="23">
          <cell r="K23" t="str">
            <v>Diplôme de cadre sage-femme</v>
          </cell>
        </row>
        <row r="24">
          <cell r="K24" t="str">
            <v>Diplôme de préparateur en pharmacie hospitalière</v>
          </cell>
        </row>
        <row r="25">
          <cell r="K25" t="str">
            <v>Diplôme d'Etat d'aide médico-psychologique</v>
          </cell>
        </row>
        <row r="26">
          <cell r="K26" t="str">
            <v>Diplôme d'Etat d'assistant de service social</v>
          </cell>
        </row>
        <row r="27">
          <cell r="K27" t="str">
            <v>Diplôme d'Etat de conseiller en économie sociale et familiale</v>
          </cell>
        </row>
        <row r="28">
          <cell r="K28" t="str">
            <v>Diplôme d'Etat de laborantin d'analyses médicales</v>
          </cell>
        </row>
        <row r="29">
          <cell r="K29" t="str">
            <v>Diplôme d'Etat de manipulateur d'électroradiologie médicale</v>
          </cell>
        </row>
        <row r="30">
          <cell r="K30" t="str">
            <v>Diplôme d'Etat de masseur-kinésithérapeute</v>
          </cell>
        </row>
        <row r="31">
          <cell r="K31" t="str">
            <v>Diplôme d'Etat de pédicure-podologue</v>
          </cell>
        </row>
        <row r="32">
          <cell r="K32" t="str">
            <v>Diplôme d'Etat de psychomotricien</v>
          </cell>
        </row>
        <row r="33">
          <cell r="K33" t="str">
            <v>Diplôme d'Etat de puéricultrice</v>
          </cell>
        </row>
        <row r="34">
          <cell r="K34" t="str">
            <v>Diplôme d'Etat de sage-femme</v>
          </cell>
        </row>
        <row r="35">
          <cell r="K35" t="str">
            <v>Diplôme d'Etat d'éducateur de jeunes enfants</v>
          </cell>
        </row>
        <row r="36">
          <cell r="K36" t="str">
            <v>Diplôme d'Etat d'éducateur spécialisé</v>
          </cell>
        </row>
        <row r="37">
          <cell r="K37" t="str">
            <v>Diplôme d'Etat d'éducateur technique spécialisé</v>
          </cell>
        </row>
        <row r="38">
          <cell r="K38" t="str">
            <v>Diplôme d'Etat d'ergothérapeute</v>
          </cell>
        </row>
        <row r="39">
          <cell r="K39" t="str">
            <v>Diplôme d'Etat d'infirmier</v>
          </cell>
        </row>
        <row r="40">
          <cell r="K40" t="str">
            <v>Diplôme d'Etat d'infirmier anesthésiste</v>
          </cell>
        </row>
        <row r="41">
          <cell r="K41" t="str">
            <v>Diplôme d'Etat d'infirmier de bloc opératoire</v>
          </cell>
        </row>
        <row r="42">
          <cell r="K42" t="str">
            <v>Diplôme d'Etat relatif aux fonctions d'animation</v>
          </cell>
        </row>
        <row r="43">
          <cell r="K43" t="str">
            <v>Diplôme professionnel d'aide-soignant</v>
          </cell>
        </row>
        <row r="44">
          <cell r="K44" t="str">
            <v>Diplôme professionnel d'auxiliaire de puériculture</v>
          </cell>
        </row>
        <row r="45">
          <cell r="K45" t="str">
            <v>Diplôme supérieur en travail social</v>
          </cell>
        </row>
      </sheetData>
      <sheetData sheetId="1" refreshError="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sheetName val="GRILLE DE SAISIE"/>
      <sheetName val="Estimation SALAIRES - ENSEIG"/>
      <sheetName val="Estimation Frais déplacement"/>
    </sheetNames>
    <sheetDataSet>
      <sheetData sheetId="0">
        <row r="2">
          <cell r="A2" t="str">
            <v>CH G MARTIN</v>
          </cell>
          <cell r="K2" t="str">
            <v>PLAN</v>
          </cell>
          <cell r="N2" t="str">
            <v>OUI</v>
          </cell>
        </row>
        <row r="3">
          <cell r="A3" t="str">
            <v>CH MAYOTTE</v>
          </cell>
          <cell r="K3" t="str">
            <v>Fds Régionaux</v>
          </cell>
          <cell r="N3" t="str">
            <v>NON</v>
          </cell>
        </row>
        <row r="4">
          <cell r="A4" t="str">
            <v>CHD ST DENIS</v>
          </cell>
        </row>
        <row r="5">
          <cell r="A5" t="str">
            <v>CHI St ANDRE - ST BENOIT</v>
          </cell>
        </row>
        <row r="6">
          <cell r="A6" t="str">
            <v>EPSMR</v>
          </cell>
        </row>
        <row r="7">
          <cell r="A7" t="str">
            <v>FE NORD EST</v>
          </cell>
        </row>
        <row r="8">
          <cell r="A8" t="str">
            <v>FE TERRE ROUGE</v>
          </cell>
        </row>
        <row r="9">
          <cell r="A9" t="str">
            <v>GH SUD REUNION</v>
          </cell>
          <cell r="K9" t="str">
            <v>H</v>
          </cell>
        </row>
        <row r="10">
          <cell r="K10" t="str">
            <v>F</v>
          </cell>
        </row>
        <row r="12">
          <cell r="K12" t="str">
            <v>Favorable</v>
          </cell>
        </row>
        <row r="13">
          <cell r="K13" t="str">
            <v>Défavorable</v>
          </cell>
        </row>
        <row r="15">
          <cell r="K15" t="str">
            <v>Brevet de technicien supérieur d'économie sociale familiale</v>
          </cell>
        </row>
        <row r="16">
          <cell r="K16" t="str">
            <v>Brevet professionnel de la jeunesse, de l'éducation populaire et du sport</v>
          </cell>
        </row>
        <row r="17">
          <cell r="K17" t="str">
            <v>Certificat d'aptitude aux fonctions de directeur d'établissement social</v>
          </cell>
        </row>
        <row r="18">
          <cell r="K18" t="str">
            <v>Certificat d'aptitude aux fonctions de moniteur éducateur</v>
          </cell>
        </row>
        <row r="19">
          <cell r="K19" t="str">
            <v>Certificat d'aptitude aux fonctions d'encadrement et de responsable d'unité d'intervention sociale</v>
          </cell>
        </row>
        <row r="20">
          <cell r="K20" t="str">
            <v>Certificat de capacité d'orthophoniste</v>
          </cell>
        </row>
        <row r="21">
          <cell r="K21" t="str">
            <v>Certificat de capacité d'orthoptiste</v>
          </cell>
        </row>
        <row r="22">
          <cell r="K22" t="str">
            <v>Diplôme de cadre de santé</v>
          </cell>
        </row>
        <row r="23">
          <cell r="K23" t="str">
            <v>Diplôme de cadre sage-femme</v>
          </cell>
        </row>
        <row r="24">
          <cell r="K24" t="str">
            <v>Diplôme de préparateur en pharmacie hospitalière</v>
          </cell>
        </row>
        <row r="25">
          <cell r="K25" t="str">
            <v>Diplôme d'Etat d'aide médico-psychologique</v>
          </cell>
        </row>
        <row r="26">
          <cell r="K26" t="str">
            <v>Diplôme d'Etat d'assistant de service social</v>
          </cell>
        </row>
        <row r="27">
          <cell r="K27" t="str">
            <v>Diplôme d'Etat de conseiller en économie sociale et familiale</v>
          </cell>
        </row>
        <row r="28">
          <cell r="K28" t="str">
            <v>Diplôme d'Etat de laborantin d'analyses médicales</v>
          </cell>
        </row>
        <row r="29">
          <cell r="K29" t="str">
            <v>Diplôme d'Etat de manipulateur d'électroradiologie médicale</v>
          </cell>
        </row>
        <row r="30">
          <cell r="K30" t="str">
            <v>Diplôme d'Etat de masseur-kinésithérapeute</v>
          </cell>
        </row>
        <row r="31">
          <cell r="K31" t="str">
            <v>Diplôme d'Etat de pédicure-podologue</v>
          </cell>
        </row>
        <row r="32">
          <cell r="K32" t="str">
            <v>Diplôme d'Etat de psychomotricien</v>
          </cell>
        </row>
        <row r="33">
          <cell r="K33" t="str">
            <v>Diplôme d'Etat de puéricultrice</v>
          </cell>
        </row>
        <row r="34">
          <cell r="K34" t="str">
            <v>Diplôme d'Etat de sage-femme</v>
          </cell>
        </row>
        <row r="35">
          <cell r="K35" t="str">
            <v>Diplôme d'Etat d'éducateur de jeunes enfants</v>
          </cell>
        </row>
        <row r="36">
          <cell r="K36" t="str">
            <v>Diplôme d'Etat d'éducateur spécialisé</v>
          </cell>
        </row>
        <row r="37">
          <cell r="K37" t="str">
            <v>Diplôme d'Etat d'éducateur technique spécialisé</v>
          </cell>
        </row>
        <row r="38">
          <cell r="K38" t="str">
            <v>Diplôme d'Etat d'ergothérapeute</v>
          </cell>
        </row>
        <row r="39">
          <cell r="K39" t="str">
            <v>Diplôme d'Etat d'infirmier</v>
          </cell>
        </row>
        <row r="40">
          <cell r="K40" t="str">
            <v>Diplôme d'Etat d'infirmier anesthésiste</v>
          </cell>
        </row>
        <row r="41">
          <cell r="K41" t="str">
            <v>Diplôme d'Etat d'infirmier de bloc opératoire</v>
          </cell>
        </row>
        <row r="42">
          <cell r="K42" t="str">
            <v>Diplôme d'Etat relatif aux fonctions d'animation</v>
          </cell>
        </row>
        <row r="43">
          <cell r="K43" t="str">
            <v>Diplôme professionnel d'aide-soignant</v>
          </cell>
        </row>
        <row r="44">
          <cell r="K44" t="str">
            <v>Diplôme professionnel d'auxiliaire de puériculture</v>
          </cell>
        </row>
        <row r="45">
          <cell r="K45" t="str">
            <v>Diplôme supérieur en travail social</v>
          </cell>
        </row>
      </sheetData>
      <sheetData sheetId="1" refreshError="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ge de garde"/>
      <sheetName val="page polit Ets"/>
      <sheetName val="EP"/>
      <sheetName val="EP AGENT SS POSTE"/>
      <sheetName val="CALCUL SALAIRES "/>
      <sheetName val="CALCUL SALAIRES - 52 JOURS"/>
      <sheetName val="CALCUL DEPLACEMENT"/>
      <sheetName val="LISTE DES DIPLOMES EP + DUREE"/>
      <sheetName val="LISTE DES GRADES ET CATEGORIES"/>
    </sheetNames>
    <sheetDataSet>
      <sheetData sheetId="0"/>
      <sheetData sheetId="1"/>
      <sheetData sheetId="2"/>
      <sheetData sheetId="3"/>
      <sheetData sheetId="4"/>
      <sheetData sheetId="5"/>
      <sheetData sheetId="6"/>
      <sheetData sheetId="7">
        <row r="1">
          <cell r="A1" t="str">
            <v>Code diplôme</v>
          </cell>
          <cell r="B1" t="str">
            <v>Diplôme</v>
          </cell>
          <cell r="C1" t="str">
            <v>Durée réglementaire de la formation en semaines</v>
          </cell>
          <cell r="D1" t="str">
            <v>durée réglementaire de la formation en heures</v>
          </cell>
          <cell r="E1" t="str">
            <v>Durée en mois</v>
          </cell>
          <cell r="F1" t="str">
            <v>DUREE DE PRISE EN CHARGE (EN JOURS POUR FD)</v>
          </cell>
          <cell r="G1" t="str">
            <v>DUREE DE PRISE EN CHARGE (EN MOIS POUR SALAIRES) ARRONDI SUP</v>
          </cell>
        </row>
        <row r="2">
          <cell r="A2">
            <v>1</v>
          </cell>
          <cell r="B2" t="str">
            <v>VIDE - Diplôme à renseigner</v>
          </cell>
          <cell r="F2">
            <v>0</v>
          </cell>
          <cell r="G2">
            <v>0</v>
          </cell>
        </row>
        <row r="3">
          <cell r="A3">
            <v>2</v>
          </cell>
          <cell r="B3" t="str">
            <v>DE sage-femme</v>
          </cell>
          <cell r="C3" t="str">
            <v xml:space="preserve">156 semaines (5460h) </v>
          </cell>
          <cell r="D3">
            <v>5460</v>
          </cell>
          <cell r="E3">
            <v>36</v>
          </cell>
          <cell r="F3">
            <v>780</v>
          </cell>
          <cell r="G3">
            <v>36</v>
          </cell>
        </row>
        <row r="4">
          <cell r="A4">
            <v>3</v>
          </cell>
          <cell r="B4" t="str">
            <v>DE IDE</v>
          </cell>
          <cell r="C4" t="str">
            <v xml:space="preserve">120 semaines (4200h) </v>
          </cell>
          <cell r="D4">
            <v>4200</v>
          </cell>
          <cell r="E4">
            <v>27.7</v>
          </cell>
          <cell r="F4">
            <v>600</v>
          </cell>
          <cell r="G4">
            <v>28</v>
          </cell>
        </row>
        <row r="5">
          <cell r="A5">
            <v>4</v>
          </cell>
          <cell r="B5" t="str">
            <v>DE pédicure podologue</v>
          </cell>
          <cell r="C5" t="str">
            <v xml:space="preserve">120 semaines (4200h) </v>
          </cell>
          <cell r="D5">
            <v>4200</v>
          </cell>
          <cell r="E5">
            <v>27.7</v>
          </cell>
          <cell r="F5">
            <v>600</v>
          </cell>
          <cell r="G5">
            <v>28</v>
          </cell>
        </row>
        <row r="6">
          <cell r="A6">
            <v>5</v>
          </cell>
          <cell r="B6" t="str">
            <v>DE manipulateur électroradiologie</v>
          </cell>
          <cell r="C6" t="str">
            <v xml:space="preserve">120 semaines (4200h) </v>
          </cell>
          <cell r="D6">
            <v>4200</v>
          </cell>
          <cell r="E6">
            <v>27.7</v>
          </cell>
          <cell r="F6">
            <v>600</v>
          </cell>
          <cell r="G6">
            <v>28</v>
          </cell>
        </row>
        <row r="7">
          <cell r="A7">
            <v>6</v>
          </cell>
          <cell r="B7" t="str">
            <v>CERTIFICAT ORTHOPTISTE</v>
          </cell>
          <cell r="C7" t="str">
            <v>3 ans (pas de durée réglementaire) - A voir lors dépôt d'une demande</v>
          </cell>
          <cell r="F7">
            <v>0</v>
          </cell>
        </row>
        <row r="8">
          <cell r="A8">
            <v>7</v>
          </cell>
          <cell r="B8" t="str">
            <v>DE ergothérapeute</v>
          </cell>
          <cell r="C8" t="str">
            <v xml:space="preserve">106 semaines (3714h) </v>
          </cell>
          <cell r="D8">
            <v>3714</v>
          </cell>
          <cell r="E8">
            <v>24.5</v>
          </cell>
          <cell r="F8">
            <v>530.57142857142856</v>
          </cell>
          <cell r="G8">
            <v>25</v>
          </cell>
        </row>
        <row r="9">
          <cell r="A9">
            <v>8</v>
          </cell>
          <cell r="B9" t="str">
            <v>DE éducateur jeunes enfants</v>
          </cell>
          <cell r="C9" t="str">
            <v xml:space="preserve">102.8 semaines (3600h) </v>
          </cell>
          <cell r="D9">
            <v>3600</v>
          </cell>
          <cell r="E9">
            <v>23.7</v>
          </cell>
          <cell r="F9">
            <v>514.28571428571433</v>
          </cell>
          <cell r="G9">
            <v>24</v>
          </cell>
        </row>
        <row r="10">
          <cell r="A10">
            <v>9</v>
          </cell>
          <cell r="B10" t="str">
            <v>DE technicien en analyse biomédicales</v>
          </cell>
          <cell r="C10" t="str">
            <v xml:space="preserve">97,8 semaines (3423h) </v>
          </cell>
          <cell r="D10">
            <v>3423</v>
          </cell>
          <cell r="E10">
            <v>22.6</v>
          </cell>
          <cell r="F10">
            <v>489</v>
          </cell>
          <cell r="G10">
            <v>23</v>
          </cell>
        </row>
        <row r="11">
          <cell r="A11">
            <v>10</v>
          </cell>
          <cell r="B11" t="str">
            <v>DE masseur-kinésithérapeute</v>
          </cell>
          <cell r="C11" t="str">
            <v>Durée 4 années (2 cyles de 2 ans)  soit 190 semaines  : 6670 h dont 1980 h Cours Magistraux et Travaux Dirigés, 1470 h stages, (3220 h Temps personnel non pris en charge) FD prise en charge durant les heures de CM et TD et stages</v>
          </cell>
          <cell r="D11">
            <v>3450</v>
          </cell>
          <cell r="E11">
            <v>24.65</v>
          </cell>
          <cell r="F11">
            <v>493</v>
          </cell>
          <cell r="G11">
            <v>25</v>
          </cell>
        </row>
        <row r="12">
          <cell r="A12">
            <v>11</v>
          </cell>
          <cell r="B12" t="str">
            <v>DE éducateur technique spécialisé</v>
          </cell>
          <cell r="C12" t="str">
            <v xml:space="preserve">90.3 semaines (3160h) </v>
          </cell>
          <cell r="D12">
            <v>3160</v>
          </cell>
          <cell r="E12">
            <v>20.9</v>
          </cell>
          <cell r="F12">
            <v>451.42857142857144</v>
          </cell>
          <cell r="G12">
            <v>21</v>
          </cell>
        </row>
        <row r="13">
          <cell r="A13">
            <v>12</v>
          </cell>
          <cell r="B13" t="str">
            <v>DE éducateur spécialisé</v>
          </cell>
          <cell r="C13" t="str">
            <v xml:space="preserve">90.3 semaines (3160h) </v>
          </cell>
          <cell r="D13">
            <v>3160</v>
          </cell>
          <cell r="E13">
            <v>20.9</v>
          </cell>
          <cell r="F13">
            <v>451.42857142857144</v>
          </cell>
          <cell r="G13">
            <v>21</v>
          </cell>
        </row>
        <row r="14">
          <cell r="A14">
            <v>13</v>
          </cell>
          <cell r="B14" t="str">
            <v>Capacité orthophoniste</v>
          </cell>
          <cell r="C14" t="str">
            <v xml:space="preserve">81 semaines (2840h) </v>
          </cell>
          <cell r="D14">
            <v>2840</v>
          </cell>
          <cell r="E14">
            <v>18.7</v>
          </cell>
          <cell r="F14">
            <v>405.71428571428572</v>
          </cell>
          <cell r="G14">
            <v>19</v>
          </cell>
        </row>
        <row r="15">
          <cell r="A15">
            <v>14</v>
          </cell>
          <cell r="B15" t="str">
            <v>DE psychomotricien</v>
          </cell>
          <cell r="C15" t="str">
            <v xml:space="preserve">72 semaines (2522h) </v>
          </cell>
          <cell r="D15">
            <v>2522</v>
          </cell>
          <cell r="E15">
            <v>16.600000000000001</v>
          </cell>
          <cell r="F15">
            <v>360.28571428571428</v>
          </cell>
          <cell r="G15">
            <v>17</v>
          </cell>
        </row>
        <row r="16">
          <cell r="A16">
            <v>15</v>
          </cell>
          <cell r="B16" t="str">
            <v>DE infirmier de bloc opératoire</v>
          </cell>
          <cell r="C16" t="str">
            <v>18 mois incluant les CP</v>
          </cell>
          <cell r="E16">
            <v>18</v>
          </cell>
          <cell r="F16">
            <v>360</v>
          </cell>
          <cell r="G16">
            <v>17</v>
          </cell>
        </row>
        <row r="17">
          <cell r="A17">
            <v>16</v>
          </cell>
          <cell r="B17" t="str">
            <v>Module complémentaire pour les IBODE</v>
          </cell>
          <cell r="D17">
            <v>49</v>
          </cell>
          <cell r="F17">
            <v>7</v>
          </cell>
          <cell r="G17">
            <v>0.23333333333333334</v>
          </cell>
        </row>
        <row r="18">
          <cell r="A18">
            <v>17</v>
          </cell>
          <cell r="B18" t="str">
            <v>DE infirmier anesthésiste</v>
          </cell>
          <cell r="C18" t="str">
            <v>24 mois incluant les CP</v>
          </cell>
          <cell r="E18">
            <v>24</v>
          </cell>
          <cell r="F18">
            <v>487</v>
          </cell>
          <cell r="G18">
            <v>23</v>
          </cell>
        </row>
        <row r="19">
          <cell r="A19">
            <v>18</v>
          </cell>
          <cell r="B19" t="str">
            <v>DE moniteur éducateur</v>
          </cell>
          <cell r="C19" t="str">
            <v xml:space="preserve">55 semaines (1930h) </v>
          </cell>
          <cell r="D19">
            <v>1930</v>
          </cell>
          <cell r="E19">
            <v>12.7</v>
          </cell>
          <cell r="F19">
            <v>275.71428571428572</v>
          </cell>
          <cell r="G19">
            <v>13</v>
          </cell>
        </row>
        <row r="20">
          <cell r="A20">
            <v>19</v>
          </cell>
          <cell r="B20" t="str">
            <v>DE assistant de service social</v>
          </cell>
          <cell r="C20" t="str">
            <v>49.7 semaines (1740h) +1820h stage</v>
          </cell>
          <cell r="D20">
            <v>3560</v>
          </cell>
          <cell r="E20">
            <v>16.95</v>
          </cell>
          <cell r="F20">
            <v>509</v>
          </cell>
          <cell r="G20">
            <v>17</v>
          </cell>
        </row>
        <row r="21">
          <cell r="A21">
            <v>20</v>
          </cell>
          <cell r="B21" t="str">
            <v>BPJEPS</v>
          </cell>
          <cell r="C21" t="str">
            <v xml:space="preserve">45.2 semaines (1582h) </v>
          </cell>
          <cell r="D21">
            <v>1582</v>
          </cell>
          <cell r="E21">
            <v>10.4</v>
          </cell>
          <cell r="F21">
            <v>226</v>
          </cell>
          <cell r="G21">
            <v>11</v>
          </cell>
        </row>
        <row r="22">
          <cell r="A22">
            <v>21</v>
          </cell>
          <cell r="B22" t="str">
            <v>DE puéricultrice</v>
          </cell>
          <cell r="C22" t="str">
            <v xml:space="preserve">43 semaines (1500h) </v>
          </cell>
          <cell r="D22">
            <v>1500</v>
          </cell>
          <cell r="E22">
            <v>9.9</v>
          </cell>
          <cell r="F22">
            <v>214.28571428571428</v>
          </cell>
          <cell r="G22">
            <v>10</v>
          </cell>
        </row>
        <row r="23">
          <cell r="A23">
            <v>22</v>
          </cell>
          <cell r="B23" t="str">
            <v>DE auxiliaire de puériculture</v>
          </cell>
          <cell r="C23" t="str">
            <v xml:space="preserve">41 semaines (1435h) </v>
          </cell>
          <cell r="D23">
            <v>1435</v>
          </cell>
          <cell r="E23">
            <v>9.5</v>
          </cell>
          <cell r="F23">
            <v>205</v>
          </cell>
          <cell r="G23">
            <v>10</v>
          </cell>
        </row>
        <row r="24">
          <cell r="A24">
            <v>23</v>
          </cell>
          <cell r="B24" t="str">
            <v>DE aide-soignant</v>
          </cell>
          <cell r="C24" t="str">
            <v xml:space="preserve">41 semaines (1435h) </v>
          </cell>
          <cell r="D24">
            <v>1435</v>
          </cell>
          <cell r="E24">
            <v>9.5</v>
          </cell>
          <cell r="F24">
            <v>205</v>
          </cell>
          <cell r="G24">
            <v>10</v>
          </cell>
        </row>
        <row r="25">
          <cell r="A25">
            <v>24</v>
          </cell>
          <cell r="B25" t="str">
            <v>DE cadre de santé</v>
          </cell>
          <cell r="C25" t="str">
            <v>41 semaines (1435h)</v>
          </cell>
          <cell r="D25">
            <v>1435</v>
          </cell>
          <cell r="E25">
            <v>9.5</v>
          </cell>
          <cell r="F25">
            <v>205</v>
          </cell>
          <cell r="G25">
            <v>10</v>
          </cell>
        </row>
        <row r="26">
          <cell r="A26">
            <v>25</v>
          </cell>
          <cell r="B26" t="str">
            <v>DEAES accompagnant éducatif et social</v>
          </cell>
          <cell r="C26" t="str">
            <v xml:space="preserve">39 semaines (1365h) </v>
          </cell>
          <cell r="D26">
            <v>1365</v>
          </cell>
          <cell r="E26">
            <v>8.8000000000000007</v>
          </cell>
          <cell r="F26">
            <v>195</v>
          </cell>
          <cell r="G26">
            <v>9</v>
          </cell>
        </row>
        <row r="27">
          <cell r="A27">
            <v>26</v>
          </cell>
          <cell r="B27" t="str">
            <v>DEJEPS</v>
          </cell>
          <cell r="C27" t="str">
            <v xml:space="preserve">34.3 semaines (1200h) </v>
          </cell>
          <cell r="D27">
            <v>1200</v>
          </cell>
          <cell r="E27">
            <v>7.9</v>
          </cell>
          <cell r="F27">
            <v>171.42857142857142</v>
          </cell>
          <cell r="G27">
            <v>8</v>
          </cell>
        </row>
        <row r="28">
          <cell r="A28">
            <v>27</v>
          </cell>
          <cell r="B28" t="str">
            <v>DE Préparateur en pharmacie hospitalière</v>
          </cell>
          <cell r="C28" t="str">
            <v xml:space="preserve">42 semaines (1360h) </v>
          </cell>
          <cell r="D28">
            <v>1360</v>
          </cell>
          <cell r="E28">
            <v>7.9</v>
          </cell>
          <cell r="F28">
            <v>210</v>
          </cell>
          <cell r="G28">
            <v>10</v>
          </cell>
        </row>
        <row r="29">
          <cell r="A29">
            <v>28</v>
          </cell>
          <cell r="B29" t="str">
            <v>Master péri natalité</v>
          </cell>
          <cell r="C29" t="str">
            <v>32.6 semaines (1140h)</v>
          </cell>
          <cell r="D29">
            <v>1140</v>
          </cell>
          <cell r="E29">
            <v>7.5</v>
          </cell>
          <cell r="F29">
            <v>162.85714285714286</v>
          </cell>
          <cell r="G29">
            <v>8</v>
          </cell>
        </row>
        <row r="30">
          <cell r="A30">
            <v>29</v>
          </cell>
          <cell r="B30" t="str">
            <v>DE Formation de l'infirmier en pratique avancée (IPA)</v>
          </cell>
          <cell r="C30" t="str">
            <v xml:space="preserve">4 semestres universitaires </v>
          </cell>
          <cell r="D30">
            <v>3600</v>
          </cell>
          <cell r="E30">
            <v>24</v>
          </cell>
          <cell r="F30">
            <v>514</v>
          </cell>
          <cell r="G30">
            <v>24</v>
          </cell>
        </row>
        <row r="31">
          <cell r="A31">
            <v>30</v>
          </cell>
          <cell r="B31" t="str">
            <v>DE conseiller en économie sociale</v>
          </cell>
          <cell r="C31" t="str">
            <v xml:space="preserve">32 semaines (1100h) </v>
          </cell>
          <cell r="D31">
            <v>1100</v>
          </cell>
          <cell r="E31">
            <v>7.4</v>
          </cell>
          <cell r="F31">
            <v>157.14285714285714</v>
          </cell>
          <cell r="G31">
            <v>8</v>
          </cell>
        </row>
        <row r="32">
          <cell r="A32">
            <v>31</v>
          </cell>
          <cell r="B32" t="str">
            <v>CAFERUIS</v>
          </cell>
          <cell r="C32" t="str">
            <v xml:space="preserve">23.4 semaines (820h) </v>
          </cell>
          <cell r="D32">
            <v>820</v>
          </cell>
          <cell r="E32">
            <v>5.4</v>
          </cell>
          <cell r="F32">
            <v>117.14285714285714</v>
          </cell>
          <cell r="G32">
            <v>6</v>
          </cell>
        </row>
      </sheetData>
      <sheetData sheetId="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au24" displayName="Tableau24" ref="A3:B20" totalsRowShown="0" headerRowDxfId="31" dataDxfId="30">
  <tableColumns count="2">
    <tableColumn id="1" xr3:uid="{00000000-0010-0000-0100-000001000000}" name="Grade" dataDxfId="29"/>
    <tableColumn id="2" xr3:uid="{00000000-0010-0000-0100-000002000000}" name="forfait" dataDxfId="28"/>
  </tableColumns>
  <tableStyleInfo name="TableStyleLight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au2" displayName="Tableau2" ref="A1:M10" totalsRowShown="0" headerRowDxfId="27" dataDxfId="26">
  <autoFilter ref="A1:M10" xr:uid="{00000000-0009-0000-0100-000002000000}"/>
  <sortState xmlns:xlrd2="http://schemas.microsoft.com/office/spreadsheetml/2017/richdata2" ref="A2:M10">
    <sortCondition ref="B1:B10"/>
  </sortState>
  <tableColumns count="13">
    <tableColumn id="1" xr3:uid="{00000000-0010-0000-0000-000001000000}" name="Code diplôme" dataDxfId="25" totalsRowDxfId="24"/>
    <tableColumn id="2" xr3:uid="{00000000-0010-0000-0000-000002000000}" name="Diplôme" dataDxfId="23" totalsRowDxfId="22"/>
    <tableColumn id="3" xr3:uid="{00000000-0010-0000-0000-000003000000}" name="Durée réglementaire de la formation en semaines" dataDxfId="21" totalsRowDxfId="20"/>
    <tableColumn id="7" xr3:uid="{00000000-0010-0000-0000-000007000000}" name="durée réglementaire de la formation en heures" dataDxfId="19" totalsRowDxfId="18"/>
    <tableColumn id="4" xr3:uid="{00000000-0010-0000-0000-000004000000}" name="Durée en mois" dataDxfId="17" totalsRowDxfId="16"/>
    <tableColumn id="6" xr3:uid="{00000000-0010-0000-0000-000006000000}" name="DUREE DE PRISE EN CHARGE (EN JOURS POUR FD)" dataDxfId="15" totalsRowDxfId="14"/>
    <tableColumn id="5" xr3:uid="{00000000-0010-0000-0000-000005000000}" name="DUREE DE PRISE EN CHARGE (EN MOIS POUR SALAIRES) ARRONDI SUP" dataDxfId="13" totalsRowDxfId="12"/>
    <tableColumn id="8" xr3:uid="{00000000-0010-0000-0000-000008000000}" name="nombre mois 1ere année" dataDxfId="11" totalsRowDxfId="10"/>
    <tableColumn id="9" xr3:uid="{00000000-0010-0000-0000-000009000000}" name="nombre mois 2ème année" dataDxfId="9" totalsRowDxfId="8"/>
    <tableColumn id="10" xr3:uid="{00000000-0010-0000-0000-00000A000000}" name="nombre mois 3ème année" dataDxfId="7" totalsRowDxfId="6"/>
    <tableColumn id="11" xr3:uid="{00000000-0010-0000-0000-00000B000000}" name="nombre mois 4ème année" dataDxfId="5" totalsRowDxfId="4"/>
    <tableColumn id="12" xr3:uid="{00000000-0010-0000-0000-00000C000000}" name="nombre mois 5ème année" dataDxfId="3" totalsRowDxfId="2"/>
    <tableColumn id="13" xr3:uid="{00000000-0010-0000-0000-00000D000000}" name="Colonne1" dataDxfId="1" totalsRowDxfId="0"/>
  </tableColumns>
  <tableStyleInfo name="TableStyleMedium14"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68.xml"/><Relationship Id="rId3" Type="http://schemas.openxmlformats.org/officeDocument/2006/relationships/vmlDrawing" Target="../drawings/vmlDrawing18.vml"/><Relationship Id="rId7" Type="http://schemas.openxmlformats.org/officeDocument/2006/relationships/ctrlProp" Target="../ctrlProps/ctrlProp67.xml"/><Relationship Id="rId12" Type="http://schemas.openxmlformats.org/officeDocument/2006/relationships/ctrlProp" Target="../ctrlProps/ctrlProp72.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66.xml"/><Relationship Id="rId11" Type="http://schemas.openxmlformats.org/officeDocument/2006/relationships/ctrlProp" Target="../ctrlProps/ctrlProp71.xml"/><Relationship Id="rId5" Type="http://schemas.openxmlformats.org/officeDocument/2006/relationships/ctrlProp" Target="../ctrlProps/ctrlProp65.xml"/><Relationship Id="rId10" Type="http://schemas.openxmlformats.org/officeDocument/2006/relationships/ctrlProp" Target="../ctrlProps/ctrlProp70.xml"/><Relationship Id="rId4" Type="http://schemas.openxmlformats.org/officeDocument/2006/relationships/vmlDrawing" Target="../drawings/vmlDrawing19.vml"/><Relationship Id="rId9" Type="http://schemas.openxmlformats.org/officeDocument/2006/relationships/ctrlProp" Target="../ctrlProps/ctrlProp69.xml"/></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76.xml"/><Relationship Id="rId3" Type="http://schemas.openxmlformats.org/officeDocument/2006/relationships/vmlDrawing" Target="../drawings/vmlDrawing20.vml"/><Relationship Id="rId7" Type="http://schemas.openxmlformats.org/officeDocument/2006/relationships/ctrlProp" Target="../ctrlProps/ctrlProp75.xml"/><Relationship Id="rId12" Type="http://schemas.openxmlformats.org/officeDocument/2006/relationships/ctrlProp" Target="../ctrlProps/ctrlProp80.xml"/><Relationship Id="rId2" Type="http://schemas.openxmlformats.org/officeDocument/2006/relationships/drawing" Target="../drawings/drawing11.xml"/><Relationship Id="rId1" Type="http://schemas.openxmlformats.org/officeDocument/2006/relationships/printerSettings" Target="../printerSettings/printerSettings11.bin"/><Relationship Id="rId6" Type="http://schemas.openxmlformats.org/officeDocument/2006/relationships/ctrlProp" Target="../ctrlProps/ctrlProp74.xml"/><Relationship Id="rId11" Type="http://schemas.openxmlformats.org/officeDocument/2006/relationships/ctrlProp" Target="../ctrlProps/ctrlProp79.xml"/><Relationship Id="rId5" Type="http://schemas.openxmlformats.org/officeDocument/2006/relationships/ctrlProp" Target="../ctrlProps/ctrlProp73.xml"/><Relationship Id="rId10" Type="http://schemas.openxmlformats.org/officeDocument/2006/relationships/ctrlProp" Target="../ctrlProps/ctrlProp78.xml"/><Relationship Id="rId4" Type="http://schemas.openxmlformats.org/officeDocument/2006/relationships/vmlDrawing" Target="../drawings/vmlDrawing21.vml"/><Relationship Id="rId9" Type="http://schemas.openxmlformats.org/officeDocument/2006/relationships/ctrlProp" Target="../ctrlProps/ctrlProp77.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84.xml"/><Relationship Id="rId13" Type="http://schemas.openxmlformats.org/officeDocument/2006/relationships/ctrlProp" Target="../ctrlProps/ctrlProp89.xml"/><Relationship Id="rId3" Type="http://schemas.openxmlformats.org/officeDocument/2006/relationships/vmlDrawing" Target="../drawings/vmlDrawing22.vml"/><Relationship Id="rId7" Type="http://schemas.openxmlformats.org/officeDocument/2006/relationships/ctrlProp" Target="../ctrlProps/ctrlProp83.xml"/><Relationship Id="rId12" Type="http://schemas.openxmlformats.org/officeDocument/2006/relationships/ctrlProp" Target="../ctrlProps/ctrlProp88.xml"/><Relationship Id="rId2" Type="http://schemas.openxmlformats.org/officeDocument/2006/relationships/drawing" Target="../drawings/drawing12.xml"/><Relationship Id="rId1" Type="http://schemas.openxmlformats.org/officeDocument/2006/relationships/printerSettings" Target="../printerSettings/printerSettings12.bin"/><Relationship Id="rId6" Type="http://schemas.openxmlformats.org/officeDocument/2006/relationships/ctrlProp" Target="../ctrlProps/ctrlProp82.xml"/><Relationship Id="rId11" Type="http://schemas.openxmlformats.org/officeDocument/2006/relationships/ctrlProp" Target="../ctrlProps/ctrlProp87.xml"/><Relationship Id="rId5" Type="http://schemas.openxmlformats.org/officeDocument/2006/relationships/ctrlProp" Target="../ctrlProps/ctrlProp81.xml"/><Relationship Id="rId10" Type="http://schemas.openxmlformats.org/officeDocument/2006/relationships/ctrlProp" Target="../ctrlProps/ctrlProp86.xml"/><Relationship Id="rId4" Type="http://schemas.openxmlformats.org/officeDocument/2006/relationships/vmlDrawing" Target="../drawings/vmlDrawing23.vml"/><Relationship Id="rId9" Type="http://schemas.openxmlformats.org/officeDocument/2006/relationships/ctrlProp" Target="../ctrlProps/ctrlProp85.xml"/></Relationships>
</file>

<file path=xl/worksheets/_rels/sheet13.xml.rels><?xml version="1.0" encoding="UTF-8" standalone="yes"?>
<Relationships xmlns="http://schemas.openxmlformats.org/package/2006/relationships"><Relationship Id="rId8" Type="http://schemas.openxmlformats.org/officeDocument/2006/relationships/ctrlProp" Target="../ctrlProps/ctrlProp93.xml"/><Relationship Id="rId13" Type="http://schemas.openxmlformats.org/officeDocument/2006/relationships/ctrlProp" Target="../ctrlProps/ctrlProp98.xml"/><Relationship Id="rId3" Type="http://schemas.openxmlformats.org/officeDocument/2006/relationships/vmlDrawing" Target="../drawings/vmlDrawing24.vml"/><Relationship Id="rId7" Type="http://schemas.openxmlformats.org/officeDocument/2006/relationships/ctrlProp" Target="../ctrlProps/ctrlProp92.xml"/><Relationship Id="rId12" Type="http://schemas.openxmlformats.org/officeDocument/2006/relationships/ctrlProp" Target="../ctrlProps/ctrlProp97.xml"/><Relationship Id="rId2" Type="http://schemas.openxmlformats.org/officeDocument/2006/relationships/drawing" Target="../drawings/drawing13.xml"/><Relationship Id="rId1" Type="http://schemas.openxmlformats.org/officeDocument/2006/relationships/printerSettings" Target="../printerSettings/printerSettings13.bin"/><Relationship Id="rId6" Type="http://schemas.openxmlformats.org/officeDocument/2006/relationships/ctrlProp" Target="../ctrlProps/ctrlProp91.xml"/><Relationship Id="rId11" Type="http://schemas.openxmlformats.org/officeDocument/2006/relationships/ctrlProp" Target="../ctrlProps/ctrlProp96.xml"/><Relationship Id="rId5" Type="http://schemas.openxmlformats.org/officeDocument/2006/relationships/ctrlProp" Target="../ctrlProps/ctrlProp90.xml"/><Relationship Id="rId10" Type="http://schemas.openxmlformats.org/officeDocument/2006/relationships/ctrlProp" Target="../ctrlProps/ctrlProp95.xml"/><Relationship Id="rId4" Type="http://schemas.openxmlformats.org/officeDocument/2006/relationships/vmlDrawing" Target="../drawings/vmlDrawing25.vml"/><Relationship Id="rId9" Type="http://schemas.openxmlformats.org/officeDocument/2006/relationships/ctrlProp" Target="../ctrlProps/ctrlProp94.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102.xml"/><Relationship Id="rId13" Type="http://schemas.openxmlformats.org/officeDocument/2006/relationships/ctrlProp" Target="../ctrlProps/ctrlProp107.xml"/><Relationship Id="rId3" Type="http://schemas.openxmlformats.org/officeDocument/2006/relationships/vmlDrawing" Target="../drawings/vmlDrawing26.vml"/><Relationship Id="rId7" Type="http://schemas.openxmlformats.org/officeDocument/2006/relationships/ctrlProp" Target="../ctrlProps/ctrlProp101.xml"/><Relationship Id="rId12" Type="http://schemas.openxmlformats.org/officeDocument/2006/relationships/ctrlProp" Target="../ctrlProps/ctrlProp106.xml"/><Relationship Id="rId2" Type="http://schemas.openxmlformats.org/officeDocument/2006/relationships/drawing" Target="../drawings/drawing14.xml"/><Relationship Id="rId1" Type="http://schemas.openxmlformats.org/officeDocument/2006/relationships/printerSettings" Target="../printerSettings/printerSettings14.bin"/><Relationship Id="rId6" Type="http://schemas.openxmlformats.org/officeDocument/2006/relationships/ctrlProp" Target="../ctrlProps/ctrlProp100.xml"/><Relationship Id="rId11" Type="http://schemas.openxmlformats.org/officeDocument/2006/relationships/ctrlProp" Target="../ctrlProps/ctrlProp105.xml"/><Relationship Id="rId5" Type="http://schemas.openxmlformats.org/officeDocument/2006/relationships/ctrlProp" Target="../ctrlProps/ctrlProp99.xml"/><Relationship Id="rId10" Type="http://schemas.openxmlformats.org/officeDocument/2006/relationships/ctrlProp" Target="../ctrlProps/ctrlProp104.xml"/><Relationship Id="rId4" Type="http://schemas.openxmlformats.org/officeDocument/2006/relationships/vmlDrawing" Target="../drawings/vmlDrawing27.vml"/><Relationship Id="rId9" Type="http://schemas.openxmlformats.org/officeDocument/2006/relationships/ctrlProp" Target="../ctrlProps/ctrlProp103.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vmlDrawing" Target="../drawings/vmlDrawing2.v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3.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4.vml"/><Relationship Id="rId7" Type="http://schemas.openxmlformats.org/officeDocument/2006/relationships/ctrlProp" Target="../ctrlProps/ctrlProp11.xml"/><Relationship Id="rId12"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0.xml"/><Relationship Id="rId11" Type="http://schemas.openxmlformats.org/officeDocument/2006/relationships/ctrlProp" Target="../ctrlProps/ctrlProp15.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vmlDrawing" Target="../drawings/vmlDrawing5.vml"/><Relationship Id="rId9"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0.xml"/><Relationship Id="rId3" Type="http://schemas.openxmlformats.org/officeDocument/2006/relationships/vmlDrawing" Target="../drawings/vmlDrawing6.vml"/><Relationship Id="rId7" Type="http://schemas.openxmlformats.org/officeDocument/2006/relationships/ctrlProp" Target="../ctrlProps/ctrlProp19.xml"/><Relationship Id="rId12" Type="http://schemas.openxmlformats.org/officeDocument/2006/relationships/ctrlProp" Target="../ctrlProps/ctrlProp24.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0" Type="http://schemas.openxmlformats.org/officeDocument/2006/relationships/ctrlProp" Target="../ctrlProps/ctrlProp22.xml"/><Relationship Id="rId4" Type="http://schemas.openxmlformats.org/officeDocument/2006/relationships/vmlDrawing" Target="../drawings/vmlDrawing7.vml"/><Relationship Id="rId9" Type="http://schemas.openxmlformats.org/officeDocument/2006/relationships/ctrlProp" Target="../ctrlProps/ctrlProp2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8.xml"/><Relationship Id="rId3" Type="http://schemas.openxmlformats.org/officeDocument/2006/relationships/vmlDrawing" Target="../drawings/vmlDrawing8.vml"/><Relationship Id="rId7" Type="http://schemas.openxmlformats.org/officeDocument/2006/relationships/ctrlProp" Target="../ctrlProps/ctrlProp27.xml"/><Relationship Id="rId12" Type="http://schemas.openxmlformats.org/officeDocument/2006/relationships/ctrlProp" Target="../ctrlProps/ctrlProp32.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26.xml"/><Relationship Id="rId11" Type="http://schemas.openxmlformats.org/officeDocument/2006/relationships/ctrlProp" Target="../ctrlProps/ctrlProp31.xml"/><Relationship Id="rId5" Type="http://schemas.openxmlformats.org/officeDocument/2006/relationships/ctrlProp" Target="../ctrlProps/ctrlProp25.xml"/><Relationship Id="rId10" Type="http://schemas.openxmlformats.org/officeDocument/2006/relationships/ctrlProp" Target="../ctrlProps/ctrlProp30.xml"/><Relationship Id="rId4" Type="http://schemas.openxmlformats.org/officeDocument/2006/relationships/vmlDrawing" Target="../drawings/vmlDrawing9.vml"/><Relationship Id="rId9" Type="http://schemas.openxmlformats.org/officeDocument/2006/relationships/ctrlProp" Target="../ctrlProps/ctrlProp2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6.xml"/><Relationship Id="rId3" Type="http://schemas.openxmlformats.org/officeDocument/2006/relationships/vmlDrawing" Target="../drawings/vmlDrawing10.vml"/><Relationship Id="rId7" Type="http://schemas.openxmlformats.org/officeDocument/2006/relationships/ctrlProp" Target="../ctrlProps/ctrlProp35.xml"/><Relationship Id="rId12" Type="http://schemas.openxmlformats.org/officeDocument/2006/relationships/ctrlProp" Target="../ctrlProps/ctrlProp40.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34.xml"/><Relationship Id="rId11" Type="http://schemas.openxmlformats.org/officeDocument/2006/relationships/ctrlProp" Target="../ctrlProps/ctrlProp39.xml"/><Relationship Id="rId5" Type="http://schemas.openxmlformats.org/officeDocument/2006/relationships/ctrlProp" Target="../ctrlProps/ctrlProp33.xml"/><Relationship Id="rId10" Type="http://schemas.openxmlformats.org/officeDocument/2006/relationships/ctrlProp" Target="../ctrlProps/ctrlProp38.xml"/><Relationship Id="rId4" Type="http://schemas.openxmlformats.org/officeDocument/2006/relationships/vmlDrawing" Target="../drawings/vmlDrawing11.vml"/><Relationship Id="rId9" Type="http://schemas.openxmlformats.org/officeDocument/2006/relationships/ctrlProp" Target="../ctrlProps/ctrlProp37.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44.xml"/><Relationship Id="rId3" Type="http://schemas.openxmlformats.org/officeDocument/2006/relationships/vmlDrawing" Target="../drawings/vmlDrawing12.vml"/><Relationship Id="rId7" Type="http://schemas.openxmlformats.org/officeDocument/2006/relationships/ctrlProp" Target="../ctrlProps/ctrlProp43.xml"/><Relationship Id="rId12" Type="http://schemas.openxmlformats.org/officeDocument/2006/relationships/ctrlProp" Target="../ctrlProps/ctrlProp48.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42.xml"/><Relationship Id="rId11" Type="http://schemas.openxmlformats.org/officeDocument/2006/relationships/ctrlProp" Target="../ctrlProps/ctrlProp47.xml"/><Relationship Id="rId5" Type="http://schemas.openxmlformats.org/officeDocument/2006/relationships/ctrlProp" Target="../ctrlProps/ctrlProp41.xml"/><Relationship Id="rId10" Type="http://schemas.openxmlformats.org/officeDocument/2006/relationships/ctrlProp" Target="../ctrlProps/ctrlProp46.xml"/><Relationship Id="rId4" Type="http://schemas.openxmlformats.org/officeDocument/2006/relationships/vmlDrawing" Target="../drawings/vmlDrawing13.vml"/><Relationship Id="rId9" Type="http://schemas.openxmlformats.org/officeDocument/2006/relationships/ctrlProp" Target="../ctrlProps/ctrlProp45.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52.xml"/><Relationship Id="rId3" Type="http://schemas.openxmlformats.org/officeDocument/2006/relationships/vmlDrawing" Target="../drawings/vmlDrawing14.vml"/><Relationship Id="rId7" Type="http://schemas.openxmlformats.org/officeDocument/2006/relationships/ctrlProp" Target="../ctrlProps/ctrlProp51.xml"/><Relationship Id="rId12" Type="http://schemas.openxmlformats.org/officeDocument/2006/relationships/ctrlProp" Target="../ctrlProps/ctrlProp56.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50.xml"/><Relationship Id="rId11" Type="http://schemas.openxmlformats.org/officeDocument/2006/relationships/ctrlProp" Target="../ctrlProps/ctrlProp55.xml"/><Relationship Id="rId5" Type="http://schemas.openxmlformats.org/officeDocument/2006/relationships/ctrlProp" Target="../ctrlProps/ctrlProp49.xml"/><Relationship Id="rId10" Type="http://schemas.openxmlformats.org/officeDocument/2006/relationships/ctrlProp" Target="../ctrlProps/ctrlProp54.xml"/><Relationship Id="rId4" Type="http://schemas.openxmlformats.org/officeDocument/2006/relationships/vmlDrawing" Target="../drawings/vmlDrawing15.vml"/><Relationship Id="rId9" Type="http://schemas.openxmlformats.org/officeDocument/2006/relationships/ctrlProp" Target="../ctrlProps/ctrlProp53.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60.xml"/><Relationship Id="rId3" Type="http://schemas.openxmlformats.org/officeDocument/2006/relationships/vmlDrawing" Target="../drawings/vmlDrawing16.vml"/><Relationship Id="rId7" Type="http://schemas.openxmlformats.org/officeDocument/2006/relationships/ctrlProp" Target="../ctrlProps/ctrlProp59.xml"/><Relationship Id="rId12" Type="http://schemas.openxmlformats.org/officeDocument/2006/relationships/ctrlProp" Target="../ctrlProps/ctrlProp64.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58.xml"/><Relationship Id="rId11" Type="http://schemas.openxmlformats.org/officeDocument/2006/relationships/ctrlProp" Target="../ctrlProps/ctrlProp63.xml"/><Relationship Id="rId5" Type="http://schemas.openxmlformats.org/officeDocument/2006/relationships/ctrlProp" Target="../ctrlProps/ctrlProp57.xml"/><Relationship Id="rId10" Type="http://schemas.openxmlformats.org/officeDocument/2006/relationships/ctrlProp" Target="../ctrlProps/ctrlProp62.xml"/><Relationship Id="rId4" Type="http://schemas.openxmlformats.org/officeDocument/2006/relationships/vmlDrawing" Target="../drawings/vmlDrawing17.vml"/><Relationship Id="rId9" Type="http://schemas.openxmlformats.org/officeDocument/2006/relationships/ctrlProp" Target="../ctrlProps/ctrlProp6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theme="6" tint="-0.249977111117893"/>
    <pageSetUpPr fitToPage="1"/>
  </sheetPr>
  <dimension ref="A2:H26"/>
  <sheetViews>
    <sheetView showGridLines="0" tabSelected="1" zoomScale="70" zoomScaleNormal="70" workbookViewId="0">
      <selection activeCell="B4" sqref="B4:F4"/>
    </sheetView>
  </sheetViews>
  <sheetFormatPr baseColWidth="10" defaultColWidth="6.44140625" defaultRowHeight="14.4" x14ac:dyDescent="0.3"/>
  <cols>
    <col min="1" max="1" width="62" customWidth="1"/>
    <col min="2" max="2" width="36.33203125" customWidth="1"/>
    <col min="3" max="6" width="25.6640625" customWidth="1"/>
    <col min="7" max="7" width="29.33203125" customWidth="1"/>
    <col min="8" max="8" width="4.88671875" customWidth="1"/>
    <col min="9" max="255" width="11.44140625" customWidth="1"/>
  </cols>
  <sheetData>
    <row r="2" spans="1:8" ht="159" customHeight="1" x14ac:dyDescent="0.3">
      <c r="A2" s="348" t="s">
        <v>164</v>
      </c>
      <c r="B2" s="348"/>
      <c r="C2" s="348"/>
      <c r="D2" s="348"/>
      <c r="E2" s="348"/>
      <c r="F2" s="348"/>
      <c r="G2" s="348"/>
      <c r="H2" s="248"/>
    </row>
    <row r="3" spans="1:8" ht="36.6" x14ac:dyDescent="0.3">
      <c r="A3" s="238"/>
      <c r="B3" s="238"/>
      <c r="C3" s="238"/>
      <c r="D3" s="238"/>
      <c r="E3" s="238"/>
      <c r="F3" s="238"/>
      <c r="G3" s="238"/>
      <c r="H3" s="248"/>
    </row>
    <row r="4" spans="1:8" s="250" customFormat="1" ht="48.75" customHeight="1" x14ac:dyDescent="0.55000000000000004">
      <c r="A4" s="49" t="s">
        <v>158</v>
      </c>
      <c r="B4" s="349" t="s">
        <v>135</v>
      </c>
      <c r="C4" s="350"/>
      <c r="D4" s="350"/>
      <c r="E4" s="350"/>
      <c r="F4" s="351"/>
      <c r="G4" s="50"/>
      <c r="H4" s="249"/>
    </row>
    <row r="5" spans="1:8" s="250" customFormat="1" ht="48.75" customHeight="1" x14ac:dyDescent="0.55000000000000004">
      <c r="A5" s="54" t="s">
        <v>159</v>
      </c>
      <c r="B5" s="352"/>
      <c r="C5" s="353"/>
      <c r="D5" s="354"/>
      <c r="E5" s="354"/>
      <c r="F5" s="355"/>
      <c r="G5" s="51"/>
      <c r="H5" s="249"/>
    </row>
    <row r="6" spans="1:8" s="250" customFormat="1" ht="48.75" customHeight="1" x14ac:dyDescent="0.55000000000000004">
      <c r="A6" s="54" t="s">
        <v>160</v>
      </c>
      <c r="B6" s="54"/>
      <c r="C6" s="233"/>
      <c r="E6" s="251"/>
      <c r="F6" s="251"/>
      <c r="G6" s="51"/>
      <c r="H6" s="249"/>
    </row>
    <row r="7" spans="1:8" s="250" customFormat="1" ht="48.75" customHeight="1" x14ac:dyDescent="0.55000000000000004">
      <c r="A7" s="54" t="s">
        <v>325</v>
      </c>
      <c r="B7" s="301"/>
      <c r="E7" s="251"/>
      <c r="F7" s="251"/>
      <c r="G7" s="51"/>
      <c r="H7" s="249"/>
    </row>
    <row r="8" spans="1:8" s="250" customFormat="1" ht="48.75" customHeight="1" x14ac:dyDescent="0.55000000000000004">
      <c r="A8" s="54" t="s">
        <v>326</v>
      </c>
      <c r="B8" s="233"/>
      <c r="E8" s="251"/>
      <c r="F8" s="251"/>
      <c r="G8" s="51"/>
      <c r="H8" s="249"/>
    </row>
    <row r="9" spans="1:8" s="250" customFormat="1" ht="103.5" customHeight="1" x14ac:dyDescent="0.55000000000000004">
      <c r="A9" s="52"/>
      <c r="B9" s="52"/>
      <c r="C9" s="52"/>
      <c r="D9" s="52"/>
      <c r="E9" s="52"/>
      <c r="F9" s="52"/>
      <c r="G9" s="52"/>
      <c r="H9" s="249"/>
    </row>
    <row r="10" spans="1:8" s="250" customFormat="1" ht="63.75" customHeight="1" x14ac:dyDescent="0.3">
      <c r="A10" s="356" t="s">
        <v>165</v>
      </c>
      <c r="B10" s="356"/>
      <c r="C10" s="356"/>
      <c r="D10" s="356"/>
      <c r="E10" s="356"/>
      <c r="F10" s="356"/>
      <c r="G10" s="356"/>
      <c r="H10" s="252"/>
    </row>
    <row r="11" spans="1:8" s="250" customFormat="1" ht="91.5" customHeight="1" x14ac:dyDescent="0.3">
      <c r="A11" s="356" t="s">
        <v>293</v>
      </c>
      <c r="B11" s="356"/>
      <c r="C11" s="356"/>
      <c r="D11" s="356"/>
      <c r="E11" s="356"/>
      <c r="F11" s="356"/>
      <c r="G11" s="356"/>
      <c r="H11" s="252"/>
    </row>
    <row r="12" spans="1:8" s="255" customFormat="1" ht="69" customHeight="1" x14ac:dyDescent="0.45">
      <c r="A12" s="253" t="s">
        <v>282</v>
      </c>
      <c r="B12" s="254"/>
      <c r="C12" s="254"/>
      <c r="D12" s="254"/>
      <c r="E12" s="254"/>
      <c r="F12" s="254"/>
      <c r="G12" s="254"/>
    </row>
    <row r="13" spans="1:8" s="255" customFormat="1" ht="25.8" thickBot="1" x14ac:dyDescent="0.5">
      <c r="A13" s="253"/>
      <c r="B13" s="254"/>
      <c r="C13" s="254"/>
      <c r="D13" s="254"/>
      <c r="E13" s="254"/>
      <c r="F13" s="254"/>
      <c r="G13" s="254"/>
    </row>
    <row r="14" spans="1:8" ht="310.5" customHeight="1" thickBot="1" x14ac:dyDescent="0.35">
      <c r="A14" s="339"/>
      <c r="B14" s="340"/>
      <c r="C14" s="340"/>
      <c r="D14" s="340"/>
      <c r="E14" s="340"/>
      <c r="F14" s="340"/>
      <c r="G14" s="341"/>
    </row>
    <row r="15" spans="1:8" ht="68.25" customHeight="1" x14ac:dyDescent="0.3">
      <c r="A15" s="256"/>
      <c r="B15" s="256"/>
      <c r="C15" s="256"/>
      <c r="D15" s="256"/>
      <c r="E15" s="256"/>
      <c r="F15" s="256"/>
      <c r="G15" s="256"/>
    </row>
    <row r="16" spans="1:8" s="71" customFormat="1" ht="69" customHeight="1" x14ac:dyDescent="0.3">
      <c r="A16" s="257" t="s">
        <v>331</v>
      </c>
      <c r="B16" s="258"/>
      <c r="C16" s="258"/>
      <c r="D16" s="258"/>
      <c r="E16" s="258"/>
      <c r="F16" s="258"/>
      <c r="G16" s="258"/>
    </row>
    <row r="17" spans="1:7" ht="45" customHeight="1" x14ac:dyDescent="0.4">
      <c r="A17" s="300"/>
      <c r="B17" s="296" t="s">
        <v>295</v>
      </c>
      <c r="C17" s="296" t="s">
        <v>296</v>
      </c>
      <c r="D17" s="296" t="s">
        <v>297</v>
      </c>
      <c r="E17" s="296" t="s">
        <v>298</v>
      </c>
      <c r="F17" s="296" t="s">
        <v>6</v>
      </c>
      <c r="G17" s="259"/>
    </row>
    <row r="18" spans="1:7" ht="50.1" customHeight="1" x14ac:dyDescent="0.3">
      <c r="A18" s="297" t="s">
        <v>161</v>
      </c>
      <c r="B18" s="298"/>
      <c r="C18" s="298"/>
      <c r="D18" s="298"/>
      <c r="E18" s="298"/>
      <c r="F18" s="299">
        <f>SUM(B18:E18)</f>
        <v>0</v>
      </c>
    </row>
    <row r="19" spans="1:7" ht="50.1" customHeight="1" x14ac:dyDescent="0.3">
      <c r="A19" s="297" t="s">
        <v>162</v>
      </c>
      <c r="B19" s="298"/>
      <c r="C19" s="298"/>
      <c r="D19" s="298"/>
      <c r="E19" s="298"/>
      <c r="F19" s="299">
        <f>SUM(B19:E19)</f>
        <v>0</v>
      </c>
    </row>
    <row r="20" spans="1:7" ht="66.75" customHeight="1" thickBot="1" x14ac:dyDescent="0.35">
      <c r="A20" s="7"/>
      <c r="B20" s="7"/>
      <c r="C20" s="7"/>
      <c r="D20" s="7"/>
      <c r="E20" s="7"/>
      <c r="F20" s="7"/>
      <c r="G20" s="7"/>
    </row>
    <row r="21" spans="1:7" ht="39.75" customHeight="1" thickBot="1" x14ac:dyDescent="0.45">
      <c r="A21" s="6" t="s">
        <v>131</v>
      </c>
      <c r="B21" s="345"/>
      <c r="C21" s="346"/>
      <c r="D21" s="347"/>
    </row>
    <row r="22" spans="1:7" ht="55.5" customHeight="1" thickBot="1" x14ac:dyDescent="0.45">
      <c r="A22" s="6"/>
      <c r="B22" s="6"/>
      <c r="C22" s="6"/>
    </row>
    <row r="23" spans="1:7" ht="34.5" customHeight="1" thickBot="1" x14ac:dyDescent="0.45">
      <c r="A23" s="234" t="s">
        <v>280</v>
      </c>
      <c r="C23" s="6"/>
    </row>
    <row r="24" spans="1:7" ht="31.5" customHeight="1" thickBot="1" x14ac:dyDescent="0.45">
      <c r="A24" s="234" t="s">
        <v>281</v>
      </c>
      <c r="B24" s="6"/>
      <c r="C24" s="53"/>
    </row>
    <row r="25" spans="1:7" ht="31.5" customHeight="1" thickBot="1" x14ac:dyDescent="0.45">
      <c r="A25" s="260"/>
      <c r="B25" s="6"/>
      <c r="C25" s="53"/>
    </row>
    <row r="26" spans="1:7" ht="211.5" customHeight="1" thickBot="1" x14ac:dyDescent="0.35">
      <c r="A26" s="7"/>
      <c r="B26" s="7"/>
      <c r="C26" s="7"/>
      <c r="D26" s="342" t="s">
        <v>16</v>
      </c>
      <c r="E26" s="343"/>
      <c r="F26" s="343"/>
      <c r="G26" s="344"/>
    </row>
  </sheetData>
  <sheetProtection algorithmName="SHA-512" hashValue="L57RwEJfdz3eTQtqgf33MOD2BRaf9PdiTMegN8k118Hmvt/yTfo+nxe+E46eMBp/PY5OcqrXfJDstup1OHQNpg==" saltValue="bYNSXhULb0MCQ49sUC/Mrw==" spinCount="100000" sheet="1" selectLockedCells="1"/>
  <mergeCells count="8">
    <mergeCell ref="A14:G14"/>
    <mergeCell ref="D26:G26"/>
    <mergeCell ref="B21:D21"/>
    <mergeCell ref="A2:G2"/>
    <mergeCell ref="B4:F4"/>
    <mergeCell ref="B5:F5"/>
    <mergeCell ref="A10:G10"/>
    <mergeCell ref="A11:G11"/>
  </mergeCells>
  <pageMargins left="0.59055118110236227" right="0.59055118110236227" top="0.35433070866141736" bottom="0" header="0.31496062992125984" footer="0.11811023622047245"/>
  <pageSetup paperSize="9" scale="39" orientation="portrait" r:id="rId1"/>
  <headerFooter>
    <oddFooter>&amp;R&amp;16&amp;P</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'Liste Ets'!$A$1:$A$107</xm:f>
          </x14:formula1>
          <xm:sqref>B4:F4</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BD29B-CAB6-45C2-A7AB-AA89DABDB154}">
  <sheetPr codeName="Feuil17">
    <tabColor theme="6" tint="-0.249977111117893"/>
    <pageSetUpPr fitToPage="1"/>
  </sheetPr>
  <dimension ref="A1:J28"/>
  <sheetViews>
    <sheetView showGridLines="0" zoomScale="90" zoomScaleNormal="90" zoomScaleSheetLayoutView="100" workbookViewId="0">
      <selection activeCell="C4" sqref="C4:G4"/>
    </sheetView>
  </sheetViews>
  <sheetFormatPr baseColWidth="10" defaultColWidth="11.44140625" defaultRowHeight="26.25" customHeight="1" x14ac:dyDescent="0.25"/>
  <cols>
    <col min="1" max="1" width="39.6640625" style="7" bestFit="1" customWidth="1"/>
    <col min="2" max="2" width="18.88671875" style="7" customWidth="1"/>
    <col min="3" max="3" width="16.44140625" style="7" customWidth="1"/>
    <col min="4" max="4" width="19.109375" style="7" bestFit="1" customWidth="1"/>
    <col min="5" max="5" width="22.88671875" style="7" bestFit="1" customWidth="1"/>
    <col min="6" max="6" width="19.6640625" style="7" customWidth="1"/>
    <col min="7" max="7" width="27.44140625" style="7" customWidth="1"/>
    <col min="8" max="8" width="25.44140625" style="7" customWidth="1"/>
    <col min="9" max="9" width="18.6640625" style="7" customWidth="1"/>
    <col min="10" max="10" width="19.109375" style="7" bestFit="1" customWidth="1"/>
    <col min="11" max="11" width="7" style="7" customWidth="1"/>
    <col min="12" max="16384" width="11.44140625" style="7"/>
  </cols>
  <sheetData>
    <row r="1" spans="1:10" ht="26.25" customHeight="1" x14ac:dyDescent="0.25">
      <c r="A1" s="261"/>
      <c r="B1" s="262"/>
      <c r="C1" s="262"/>
      <c r="D1" s="262"/>
      <c r="E1" s="262"/>
      <c r="F1" s="262"/>
      <c r="G1" s="262"/>
      <c r="H1" s="262"/>
      <c r="I1" s="262"/>
      <c r="J1" s="38"/>
    </row>
    <row r="2" spans="1:10" s="263" customFormat="1" ht="45.75" customHeight="1" thickBot="1" x14ac:dyDescent="0.3">
      <c r="A2" s="36"/>
      <c r="B2" s="12"/>
      <c r="C2" s="375" t="s">
        <v>166</v>
      </c>
      <c r="D2" s="375"/>
      <c r="E2" s="375"/>
      <c r="F2" s="376"/>
      <c r="G2" s="302" t="s">
        <v>332</v>
      </c>
      <c r="J2" s="288"/>
    </row>
    <row r="3" spans="1:10" s="263" customFormat="1" ht="45.75" customHeight="1" thickTop="1" x14ac:dyDescent="0.25">
      <c r="A3" s="36"/>
      <c r="B3" s="292"/>
      <c r="C3" s="293"/>
      <c r="D3" s="293"/>
      <c r="E3" s="293"/>
      <c r="F3" s="293"/>
      <c r="G3" s="294"/>
      <c r="J3" s="288"/>
    </row>
    <row r="4" spans="1:10" s="263" customFormat="1" ht="24.6" x14ac:dyDescent="0.25">
      <c r="A4" s="388" t="s">
        <v>158</v>
      </c>
      <c r="B4" s="389"/>
      <c r="C4" s="385" t="s">
        <v>135</v>
      </c>
      <c r="D4" s="386"/>
      <c r="E4" s="386"/>
      <c r="F4" s="386"/>
      <c r="G4" s="387"/>
      <c r="H4" s="25"/>
      <c r="I4" s="25"/>
      <c r="J4" s="289"/>
    </row>
    <row r="5" spans="1:10" s="263" customFormat="1" ht="45.75" customHeight="1" x14ac:dyDescent="0.25">
      <c r="A5" s="36"/>
      <c r="B5" s="292"/>
      <c r="J5" s="295"/>
    </row>
    <row r="6" spans="1:10" s="264" customFormat="1" ht="26.25" customHeight="1" x14ac:dyDescent="0.3">
      <c r="A6" s="390" t="s">
        <v>15</v>
      </c>
      <c r="B6" s="391"/>
      <c r="C6" s="391"/>
      <c r="D6" s="391"/>
      <c r="E6" s="391"/>
      <c r="F6" s="391"/>
      <c r="G6" s="391"/>
      <c r="H6" s="391"/>
      <c r="I6" s="391"/>
      <c r="J6" s="392"/>
    </row>
    <row r="7" spans="1:10" s="265" customFormat="1" ht="26.25" customHeight="1" x14ac:dyDescent="0.25">
      <c r="A7" s="338" t="s">
        <v>14</v>
      </c>
      <c r="B7" s="30"/>
      <c r="C7" s="279"/>
      <c r="D7" s="280"/>
      <c r="E7" s="32"/>
      <c r="F7" s="32"/>
      <c r="G7" s="32"/>
      <c r="H7" s="32"/>
      <c r="I7" s="379" t="s">
        <v>290</v>
      </c>
      <c r="J7" s="380"/>
    </row>
    <row r="8" spans="1:10" s="265" customFormat="1" ht="34.5" customHeight="1" x14ac:dyDescent="0.25">
      <c r="A8" s="338" t="s">
        <v>333</v>
      </c>
      <c r="B8" s="383"/>
      <c r="C8" s="384"/>
      <c r="D8" s="384"/>
      <c r="E8" s="16" t="s">
        <v>157</v>
      </c>
      <c r="F8" s="13" t="s">
        <v>135</v>
      </c>
      <c r="G8" s="16" t="s">
        <v>129</v>
      </c>
      <c r="H8" s="290"/>
      <c r="I8" s="381" t="s">
        <v>291</v>
      </c>
      <c r="J8" s="382"/>
    </row>
    <row r="9" spans="1:10" s="265" customFormat="1" ht="26.25" customHeight="1" x14ac:dyDescent="0.25">
      <c r="A9" s="27" t="s">
        <v>13</v>
      </c>
      <c r="B9" s="383" t="s">
        <v>135</v>
      </c>
      <c r="C9" s="384"/>
      <c r="D9" s="384"/>
      <c r="E9" s="16" t="s">
        <v>155</v>
      </c>
      <c r="F9" s="266" t="str">
        <f>IF(F8="Choisir dans la liste","",IF(D10&gt;0,"21,61",VLOOKUP(F8,'LISTE DES GRADES ET CATEGORIES'!A5:B20,2,FALSE)))</f>
        <v/>
      </c>
      <c r="H9" s="267"/>
      <c r="I9" s="393" t="s">
        <v>285</v>
      </c>
      <c r="J9" s="394"/>
    </row>
    <row r="10" spans="1:10" s="265" customFormat="1" ht="36" customHeight="1" x14ac:dyDescent="0.25">
      <c r="A10" s="357" t="s">
        <v>288</v>
      </c>
      <c r="B10" s="358"/>
      <c r="C10" s="358"/>
      <c r="D10" s="47"/>
      <c r="E10" s="268"/>
      <c r="F10" s="268"/>
      <c r="H10" s="269"/>
      <c r="I10" s="395" t="s">
        <v>330</v>
      </c>
      <c r="J10" s="360"/>
    </row>
    <row r="11" spans="1:10" s="272" customFormat="1" ht="26.25" customHeight="1" x14ac:dyDescent="0.3">
      <c r="A11" s="46" t="s">
        <v>156</v>
      </c>
      <c r="B11" s="270" t="str">
        <f>IF(B9="Choisir dans la liste","",IF(D10&gt;0,"",VLOOKUP(B9,diplomes,6,FALSE)))</f>
        <v/>
      </c>
      <c r="C11" s="377" t="s">
        <v>167</v>
      </c>
      <c r="D11" s="378"/>
      <c r="E11" s="271" t="str">
        <f>IF(B9="Choisir dans la liste","",VLOOKUP(B9,'LISTE DES DIPLOMES EP + DUREE'!B3:F34,5,FALSE))</f>
        <v/>
      </c>
      <c r="G11" s="16" t="s">
        <v>151</v>
      </c>
      <c r="H11" s="17"/>
      <c r="I11" s="395" t="s">
        <v>329</v>
      </c>
      <c r="J11" s="360"/>
    </row>
    <row r="12" spans="1:10" s="264" customFormat="1" ht="34.5" customHeight="1" x14ac:dyDescent="0.3">
      <c r="A12" s="26" t="s">
        <v>0</v>
      </c>
      <c r="B12" s="361"/>
      <c r="C12" s="362"/>
      <c r="D12" s="15" t="s">
        <v>1</v>
      </c>
      <c r="E12" s="361"/>
      <c r="F12" s="362"/>
      <c r="G12" s="16" t="s">
        <v>10</v>
      </c>
      <c r="H12" s="14"/>
      <c r="I12" s="359" t="s">
        <v>328</v>
      </c>
      <c r="J12" s="360"/>
    </row>
    <row r="13" spans="1:10" s="276" customFormat="1" ht="36.75" customHeight="1" x14ac:dyDescent="0.3">
      <c r="A13" s="28" t="s">
        <v>2</v>
      </c>
      <c r="B13" s="396"/>
      <c r="C13" s="397"/>
      <c r="D13" s="397"/>
      <c r="E13" s="397"/>
      <c r="F13" s="398"/>
      <c r="G13" s="273"/>
      <c r="H13" s="274"/>
      <c r="I13" s="363" t="s">
        <v>286</v>
      </c>
      <c r="J13" s="364"/>
    </row>
    <row r="14" spans="1:10" s="265" customFormat="1" ht="26.25" customHeight="1" x14ac:dyDescent="0.25">
      <c r="A14" s="367" t="s">
        <v>12</v>
      </c>
      <c r="B14" s="368"/>
      <c r="C14" s="368"/>
      <c r="D14" s="368"/>
      <c r="E14" s="368"/>
      <c r="F14" s="368"/>
      <c r="G14" s="368"/>
      <c r="H14" s="368"/>
      <c r="I14" s="368"/>
      <c r="J14" s="369"/>
    </row>
    <row r="15" spans="1:10" s="277" customFormat="1" ht="26.25" customHeight="1" x14ac:dyDescent="0.3">
      <c r="A15" s="366" t="s">
        <v>3</v>
      </c>
      <c r="B15" s="365" t="s">
        <v>4</v>
      </c>
      <c r="C15" s="365"/>
      <c r="D15" s="370" t="s">
        <v>11</v>
      </c>
      <c r="E15" s="365" t="s">
        <v>5</v>
      </c>
      <c r="F15" s="370" t="s">
        <v>11</v>
      </c>
      <c r="G15" s="365" t="s">
        <v>80</v>
      </c>
      <c r="H15" s="370" t="s">
        <v>11</v>
      </c>
      <c r="I15" s="366" t="s">
        <v>6</v>
      </c>
      <c r="J15" s="370" t="s">
        <v>11</v>
      </c>
    </row>
    <row r="16" spans="1:10" s="265" customFormat="1" ht="26.25" customHeight="1" x14ac:dyDescent="0.25">
      <c r="A16" s="366"/>
      <c r="B16" s="18" t="s">
        <v>7</v>
      </c>
      <c r="C16" s="18" t="s">
        <v>8</v>
      </c>
      <c r="D16" s="370"/>
      <c r="E16" s="365"/>
      <c r="F16" s="370"/>
      <c r="G16" s="365"/>
      <c r="H16" s="370"/>
      <c r="I16" s="366"/>
      <c r="J16" s="370"/>
    </row>
    <row r="17" spans="1:10" ht="26.25" customHeight="1" x14ac:dyDescent="0.25">
      <c r="A17" s="287" t="s">
        <v>295</v>
      </c>
      <c r="B17" s="242"/>
      <c r="C17" s="242"/>
      <c r="D17" s="19"/>
      <c r="E17" s="242"/>
      <c r="F17" s="19"/>
      <c r="G17" s="278">
        <f>IF($B$9="Choisir dans la liste",0,IF($D$10&gt;0,0,VLOOKUP($B$9,'LISTE DES DIPLOMES EP + DUREE'!$B$3:$L$34,7,FALSE)*$F$9))</f>
        <v>0</v>
      </c>
      <c r="H17" s="19"/>
      <c r="I17" s="240" t="str">
        <f>IF($B$9="Choisir dans la liste","",IF(G17=0,0,B17+C17+E17+G17))</f>
        <v/>
      </c>
      <c r="J17" s="20"/>
    </row>
    <row r="18" spans="1:10" ht="26.25" customHeight="1" x14ac:dyDescent="0.25">
      <c r="A18" s="287" t="s">
        <v>296</v>
      </c>
      <c r="B18" s="242"/>
      <c r="C18" s="242"/>
      <c r="D18" s="19"/>
      <c r="E18" s="242"/>
      <c r="F18" s="19"/>
      <c r="G18" s="278">
        <f>IF($B$9="Choisir dans la liste",0,IF($D$10&gt;0,0,VLOOKUP($B$9,'LISTE DES DIPLOMES EP + DUREE'!$B$3:$L$34,8,FALSE)*$F$9))</f>
        <v>0</v>
      </c>
      <c r="H18" s="19"/>
      <c r="I18" s="240" t="str">
        <f>IF($B$9="Choisir dans la liste","",IF(G18=0,0,B18+C18+E18+G18))</f>
        <v/>
      </c>
      <c r="J18" s="20"/>
    </row>
    <row r="19" spans="1:10" ht="26.25" customHeight="1" x14ac:dyDescent="0.25">
      <c r="A19" s="287" t="s">
        <v>297</v>
      </c>
      <c r="B19" s="242"/>
      <c r="C19" s="242"/>
      <c r="D19" s="19"/>
      <c r="E19" s="242"/>
      <c r="F19" s="19"/>
      <c r="G19" s="278">
        <f>IF($B$9="Choisir dans la liste",0,IF($D$10&gt;0,0,VLOOKUP($B$9,'LISTE DES DIPLOMES EP + DUREE'!$B$3:$L$34,9,FALSE)*$F$9))</f>
        <v>0</v>
      </c>
      <c r="H19" s="19"/>
      <c r="I19" s="240" t="str">
        <f>IF($B$9="Choisir dans la liste","",IF(G19=0,0,B19+C19+E19+G19))</f>
        <v/>
      </c>
      <c r="J19" s="20"/>
    </row>
    <row r="20" spans="1:10" ht="26.25" customHeight="1" x14ac:dyDescent="0.25">
      <c r="A20" s="287" t="s">
        <v>298</v>
      </c>
      <c r="B20" s="242"/>
      <c r="C20" s="242"/>
      <c r="D20" s="19"/>
      <c r="E20" s="242"/>
      <c r="F20" s="19"/>
      <c r="G20" s="278">
        <f>IF($B$9="Choisir dans la liste",0,IF($D$10&gt;0,0,VLOOKUP($B$9,'LISTE DES DIPLOMES EP + DUREE'!$B$3:$L$34,10,FALSE)*$F$9))</f>
        <v>0</v>
      </c>
      <c r="H20" s="19"/>
      <c r="I20" s="240" t="str">
        <f>IF($B$9="Choisir dans la liste","",IF(G20=0,0,B20+C20+E20+G20))</f>
        <v/>
      </c>
      <c r="J20" s="21"/>
    </row>
    <row r="21" spans="1:10" ht="26.25" customHeight="1" x14ac:dyDescent="0.25">
      <c r="A21" s="287" t="s">
        <v>299</v>
      </c>
      <c r="B21" s="242"/>
      <c r="C21" s="242"/>
      <c r="D21" s="19"/>
      <c r="E21" s="242"/>
      <c r="F21" s="19"/>
      <c r="G21" s="278">
        <f>IF($B$9="Choisir dans la liste",0,IF($D$10&gt;0,0,VLOOKUP($B$9,'LISTE DES DIPLOMES EP + DUREE'!$B$3:$L$34,11,FALSE)*$F$9))</f>
        <v>0</v>
      </c>
      <c r="H21" s="19"/>
      <c r="I21" s="240" t="str">
        <f>IF($B$9="Choisir dans la liste","",IF(G21=0,0,B21+C21+E21+G21))</f>
        <v/>
      </c>
      <c r="J21" s="21"/>
    </row>
    <row r="22" spans="1:10" s="264" customFormat="1" ht="26.25" customHeight="1" x14ac:dyDescent="0.3">
      <c r="A22" s="22" t="s">
        <v>9</v>
      </c>
      <c r="B22" s="243">
        <f>SUM(B17:B21)</f>
        <v>0</v>
      </c>
      <c r="C22" s="243">
        <f>SUM(C17:C21)</f>
        <v>0</v>
      </c>
      <c r="D22" s="23"/>
      <c r="E22" s="239">
        <f>SUM(E17:E21)</f>
        <v>0</v>
      </c>
      <c r="F22" s="23"/>
      <c r="G22" s="239" t="str">
        <f>IF(B9="Choisir dans la liste","",IF(D10&gt;0,"",IF(G17=0,"Coûts ventilés par l'ANFH",G17+G18+G19+G20+G21)))</f>
        <v/>
      </c>
      <c r="H22" s="23" t="e">
        <f>IF(G17&gt;0,0,IF(B11="",D10*F9,B11*F9))</f>
        <v>#VALUE!</v>
      </c>
      <c r="I22" s="244" t="e">
        <f>IF(G17=0,B22+C22+E22+H22,SUM(I17:I21))</f>
        <v>#VALUE!</v>
      </c>
      <c r="J22" s="24"/>
    </row>
    <row r="23" spans="1:10" ht="26.25" customHeight="1" x14ac:dyDescent="0.25">
      <c r="A23" s="37"/>
      <c r="E23" s="48"/>
      <c r="J23" s="38"/>
    </row>
    <row r="24" spans="1:10" ht="26.25" customHeight="1" x14ac:dyDescent="0.25">
      <c r="A24" s="37"/>
      <c r="J24" s="39"/>
    </row>
    <row r="25" spans="1:10" ht="26.25" customHeight="1" x14ac:dyDescent="0.25">
      <c r="A25" s="37"/>
      <c r="B25" s="365" t="s">
        <v>283</v>
      </c>
      <c r="C25" s="365"/>
      <c r="D25" s="365"/>
      <c r="E25" s="371" t="e">
        <f>I22-I25</f>
        <v>#VALUE!</v>
      </c>
      <c r="F25" s="371"/>
      <c r="G25" s="365" t="s">
        <v>284</v>
      </c>
      <c r="H25" s="365"/>
      <c r="I25" s="372"/>
      <c r="J25" s="372"/>
    </row>
    <row r="26" spans="1:10" ht="26.25" customHeight="1" x14ac:dyDescent="0.25">
      <c r="A26" s="37"/>
      <c r="B26" s="33"/>
      <c r="C26" s="33"/>
      <c r="D26" s="33"/>
      <c r="E26" s="335"/>
      <c r="F26" s="335"/>
      <c r="G26" s="33"/>
      <c r="H26" s="33"/>
      <c r="I26" s="336"/>
      <c r="J26" s="337"/>
    </row>
    <row r="27" spans="1:10" ht="26.25" customHeight="1" x14ac:dyDescent="0.25">
      <c r="A27" s="373" t="s">
        <v>334</v>
      </c>
      <c r="B27" s="374"/>
      <c r="C27" s="374"/>
      <c r="D27" s="374"/>
      <c r="E27" s="374"/>
      <c r="F27" s="374"/>
      <c r="G27" s="42"/>
      <c r="H27" s="43"/>
      <c r="I27" s="44"/>
      <c r="J27" s="45"/>
    </row>
    <row r="28" spans="1:10" s="264" customFormat="1" ht="26.25" customHeight="1" x14ac:dyDescent="0.3"/>
  </sheetData>
  <sheetProtection algorithmName="SHA-512" hashValue="sE7yI4lZeMyJlOhLcyZrZ/HoASQ2+80ZOpekbOOYnB94y0MFly/daXV1MTGJA04DMZ0D3gTdH0z6OYYXkEJ8lQ==" saltValue="oc3OgtbGfMH2c2x7UciLfg==" spinCount="100000" sheet="1" selectLockedCells="1"/>
  <mergeCells count="33">
    <mergeCell ref="B8:D8"/>
    <mergeCell ref="I8:J8"/>
    <mergeCell ref="C2:F2"/>
    <mergeCell ref="A4:B4"/>
    <mergeCell ref="C4:G4"/>
    <mergeCell ref="A6:J6"/>
    <mergeCell ref="I7:J7"/>
    <mergeCell ref="A14:J14"/>
    <mergeCell ref="B9:D9"/>
    <mergeCell ref="I9:J9"/>
    <mergeCell ref="A10:C10"/>
    <mergeCell ref="I10:J10"/>
    <mergeCell ref="C11:D11"/>
    <mergeCell ref="I11:J11"/>
    <mergeCell ref="B12:C12"/>
    <mergeCell ref="E12:F12"/>
    <mergeCell ref="I12:J12"/>
    <mergeCell ref="B13:F13"/>
    <mergeCell ref="I13:J13"/>
    <mergeCell ref="A27:F27"/>
    <mergeCell ref="H15:H16"/>
    <mergeCell ref="I15:I16"/>
    <mergeCell ref="J15:J16"/>
    <mergeCell ref="B25:D25"/>
    <mergeCell ref="E25:F25"/>
    <mergeCell ref="G25:H25"/>
    <mergeCell ref="I25:J25"/>
    <mergeCell ref="A15:A16"/>
    <mergeCell ref="B15:C15"/>
    <mergeCell ref="D15:D16"/>
    <mergeCell ref="E15:E16"/>
    <mergeCell ref="F15:F16"/>
    <mergeCell ref="G15:G16"/>
  </mergeCells>
  <pageMargins left="0.39370078740157483" right="0" top="0.15748031496062992" bottom="0.19685039370078741" header="0" footer="0.11811023622047245"/>
  <pageSetup paperSize="9" scale="62" orientation="landscape" r:id="rId1"/>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21857" r:id="rId5" name="Check Box 1">
              <controlPr defaultSize="0" autoFill="0" autoLine="0" autoPict="0">
                <anchor moveWithCells="1">
                  <from>
                    <xdr:col>8</xdr:col>
                    <xdr:colOff>68580</xdr:colOff>
                    <xdr:row>8</xdr:row>
                    <xdr:rowOff>327660</xdr:rowOff>
                  </from>
                  <to>
                    <xdr:col>8</xdr:col>
                    <xdr:colOff>457200</xdr:colOff>
                    <xdr:row>9</xdr:row>
                    <xdr:rowOff>342900</xdr:rowOff>
                  </to>
                </anchor>
              </controlPr>
            </control>
          </mc:Choice>
        </mc:AlternateContent>
        <mc:AlternateContent xmlns:mc="http://schemas.openxmlformats.org/markup-compatibility/2006">
          <mc:Choice Requires="x14">
            <control shapeId="121858" r:id="rId6" name="Check Box 2">
              <controlPr defaultSize="0" autoFill="0" autoLine="0" autoPict="0">
                <anchor moveWithCells="1">
                  <from>
                    <xdr:col>8</xdr:col>
                    <xdr:colOff>68580</xdr:colOff>
                    <xdr:row>8</xdr:row>
                    <xdr:rowOff>76200</xdr:rowOff>
                  </from>
                  <to>
                    <xdr:col>8</xdr:col>
                    <xdr:colOff>1066800</xdr:colOff>
                    <xdr:row>9</xdr:row>
                    <xdr:rowOff>99060</xdr:rowOff>
                  </to>
                </anchor>
              </controlPr>
            </control>
          </mc:Choice>
        </mc:AlternateContent>
        <mc:AlternateContent xmlns:mc="http://schemas.openxmlformats.org/markup-compatibility/2006">
          <mc:Choice Requires="x14">
            <control shapeId="121859" r:id="rId7" name="Check Box 3">
              <controlPr defaultSize="0" autoFill="0" autoLine="0" autoPict="0">
                <anchor moveWithCells="1">
                  <from>
                    <xdr:col>8</xdr:col>
                    <xdr:colOff>22860</xdr:colOff>
                    <xdr:row>7</xdr:row>
                    <xdr:rowOff>7620</xdr:rowOff>
                  </from>
                  <to>
                    <xdr:col>8</xdr:col>
                    <xdr:colOff>1021080</xdr:colOff>
                    <xdr:row>7</xdr:row>
                    <xdr:rowOff>365760</xdr:rowOff>
                  </to>
                </anchor>
              </controlPr>
            </control>
          </mc:Choice>
        </mc:AlternateContent>
        <mc:AlternateContent xmlns:mc="http://schemas.openxmlformats.org/markup-compatibility/2006">
          <mc:Choice Requires="x14">
            <control shapeId="121860" r:id="rId8" name="Check Box 4">
              <controlPr defaultSize="0" autoFill="0" autoLine="0" autoPict="0">
                <anchor moveWithCells="1">
                  <from>
                    <xdr:col>8</xdr:col>
                    <xdr:colOff>68580</xdr:colOff>
                    <xdr:row>9</xdr:row>
                    <xdr:rowOff>228600</xdr:rowOff>
                  </from>
                  <to>
                    <xdr:col>8</xdr:col>
                    <xdr:colOff>457200</xdr:colOff>
                    <xdr:row>11</xdr:row>
                    <xdr:rowOff>60960</xdr:rowOff>
                  </to>
                </anchor>
              </controlPr>
            </control>
          </mc:Choice>
        </mc:AlternateContent>
        <mc:AlternateContent xmlns:mc="http://schemas.openxmlformats.org/markup-compatibility/2006">
          <mc:Choice Requires="x14">
            <control shapeId="121861" r:id="rId9" name="Check Box 5">
              <controlPr defaultSize="0" autoFill="0" autoLine="0" autoPict="0">
                <anchor moveWithCells="1">
                  <from>
                    <xdr:col>8</xdr:col>
                    <xdr:colOff>60960</xdr:colOff>
                    <xdr:row>10</xdr:row>
                    <xdr:rowOff>312420</xdr:rowOff>
                  </from>
                  <to>
                    <xdr:col>8</xdr:col>
                    <xdr:colOff>449580</xdr:colOff>
                    <xdr:row>11</xdr:row>
                    <xdr:rowOff>327660</xdr:rowOff>
                  </to>
                </anchor>
              </controlPr>
            </control>
          </mc:Choice>
        </mc:AlternateContent>
        <mc:AlternateContent xmlns:mc="http://schemas.openxmlformats.org/markup-compatibility/2006">
          <mc:Choice Requires="x14">
            <control shapeId="121862" r:id="rId10" name="Check Box 6">
              <controlPr defaultSize="0" autoFill="0" autoLine="0" autoPict="0">
                <anchor moveWithCells="1">
                  <from>
                    <xdr:col>8</xdr:col>
                    <xdr:colOff>60960</xdr:colOff>
                    <xdr:row>11</xdr:row>
                    <xdr:rowOff>312420</xdr:rowOff>
                  </from>
                  <to>
                    <xdr:col>8</xdr:col>
                    <xdr:colOff>449580</xdr:colOff>
                    <xdr:row>12</xdr:row>
                    <xdr:rowOff>228600</xdr:rowOff>
                  </to>
                </anchor>
              </controlPr>
            </control>
          </mc:Choice>
        </mc:AlternateContent>
        <mc:AlternateContent xmlns:mc="http://schemas.openxmlformats.org/markup-compatibility/2006">
          <mc:Choice Requires="x14">
            <control shapeId="121863" r:id="rId11" name="Check Box 7">
              <controlPr defaultSize="0" autoFill="0" autoLine="0" autoPict="0">
                <anchor moveWithCells="1">
                  <from>
                    <xdr:col>8</xdr:col>
                    <xdr:colOff>60960</xdr:colOff>
                    <xdr:row>11</xdr:row>
                    <xdr:rowOff>312420</xdr:rowOff>
                  </from>
                  <to>
                    <xdr:col>8</xdr:col>
                    <xdr:colOff>449580</xdr:colOff>
                    <xdr:row>12</xdr:row>
                    <xdr:rowOff>228600</xdr:rowOff>
                  </to>
                </anchor>
              </controlPr>
            </control>
          </mc:Choice>
        </mc:AlternateContent>
        <mc:AlternateContent xmlns:mc="http://schemas.openxmlformats.org/markup-compatibility/2006">
          <mc:Choice Requires="x14">
            <control shapeId="121864" r:id="rId12" name="Check Box 8">
              <controlPr defaultSize="0" autoFill="0" autoLine="0" autoPict="0">
                <anchor moveWithCells="1">
                  <from>
                    <xdr:col>8</xdr:col>
                    <xdr:colOff>68580</xdr:colOff>
                    <xdr:row>9</xdr:row>
                    <xdr:rowOff>327660</xdr:rowOff>
                  </from>
                  <to>
                    <xdr:col>8</xdr:col>
                    <xdr:colOff>457200</xdr:colOff>
                    <xdr:row>10</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F8D49536-F03D-4775-9F3C-253BBB1416B2}">
          <x14:formula1>
            <xm:f>'LISTE DES DIPLOMES EP + DUREE'!$B$2:$B$34</xm:f>
          </x14:formula1>
          <xm:sqref>B9:D9</xm:sqref>
        </x14:dataValidation>
        <x14:dataValidation type="list" allowBlank="1" showInputMessage="1" showErrorMessage="1" xr:uid="{89BC9F52-3354-4F8D-9528-4F5E5DCB267E}">
          <x14:formula1>
            <xm:f>'Liste Ets'!$A$1:$A$107</xm:f>
          </x14:formula1>
          <xm:sqref>C4:G4</xm:sqref>
        </x14:dataValidation>
        <x14:dataValidation type="list" allowBlank="1" showInputMessage="1" showErrorMessage="1" xr:uid="{68F3C9AC-21C5-4BEC-A9DA-E454CF6BB99C}">
          <x14:formula1>
            <xm:f>'LISTE DES GRADES ET CATEGORIES'!$A$4:$A$20</xm:f>
          </x14:formula1>
          <xm:sqref>F8</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D0B62F-97E5-4C11-BD4D-321E570269BA}">
  <sheetPr codeName="Feuil18">
    <tabColor theme="6" tint="-0.249977111117893"/>
    <pageSetUpPr fitToPage="1"/>
  </sheetPr>
  <dimension ref="A1:J28"/>
  <sheetViews>
    <sheetView showGridLines="0" zoomScale="90" zoomScaleNormal="90" zoomScaleSheetLayoutView="100" workbookViewId="0">
      <selection activeCell="C4" sqref="C4:G4"/>
    </sheetView>
  </sheetViews>
  <sheetFormatPr baseColWidth="10" defaultColWidth="11.44140625" defaultRowHeight="26.25" customHeight="1" x14ac:dyDescent="0.25"/>
  <cols>
    <col min="1" max="1" width="39.6640625" style="7" bestFit="1" customWidth="1"/>
    <col min="2" max="2" width="18.88671875" style="7" customWidth="1"/>
    <col min="3" max="3" width="16.44140625" style="7" customWidth="1"/>
    <col min="4" max="4" width="19.109375" style="7" bestFit="1" customWidth="1"/>
    <col min="5" max="5" width="22.88671875" style="7" bestFit="1" customWidth="1"/>
    <col min="6" max="6" width="19.6640625" style="7" customWidth="1"/>
    <col min="7" max="7" width="27.44140625" style="7" customWidth="1"/>
    <col min="8" max="8" width="25.44140625" style="7" customWidth="1"/>
    <col min="9" max="9" width="18.6640625" style="7" customWidth="1"/>
    <col min="10" max="10" width="19.109375" style="7" bestFit="1" customWidth="1"/>
    <col min="11" max="11" width="7" style="7" customWidth="1"/>
    <col min="12" max="16384" width="11.44140625" style="7"/>
  </cols>
  <sheetData>
    <row r="1" spans="1:10" ht="26.25" customHeight="1" x14ac:dyDescent="0.25">
      <c r="A1" s="261"/>
      <c r="B1" s="262"/>
      <c r="C1" s="262"/>
      <c r="D1" s="262"/>
      <c r="E1" s="262"/>
      <c r="F1" s="262"/>
      <c r="G1" s="262"/>
      <c r="H1" s="262"/>
      <c r="I1" s="262"/>
      <c r="J1" s="38"/>
    </row>
    <row r="2" spans="1:10" s="263" customFormat="1" ht="45.75" customHeight="1" thickBot="1" x14ac:dyDescent="0.3">
      <c r="A2" s="36"/>
      <c r="B2" s="12"/>
      <c r="C2" s="375" t="s">
        <v>166</v>
      </c>
      <c r="D2" s="375"/>
      <c r="E2" s="375"/>
      <c r="F2" s="376"/>
      <c r="G2" s="302" t="s">
        <v>332</v>
      </c>
      <c r="J2" s="288"/>
    </row>
    <row r="3" spans="1:10" s="263" customFormat="1" ht="45.75" customHeight="1" thickTop="1" x14ac:dyDescent="0.25">
      <c r="A3" s="36"/>
      <c r="B3" s="292"/>
      <c r="C3" s="293"/>
      <c r="D3" s="293"/>
      <c r="E3" s="293"/>
      <c r="F3" s="293"/>
      <c r="G3" s="294"/>
      <c r="J3" s="288"/>
    </row>
    <row r="4" spans="1:10" s="263" customFormat="1" ht="24.6" x14ac:dyDescent="0.25">
      <c r="A4" s="388" t="s">
        <v>158</v>
      </c>
      <c r="B4" s="389"/>
      <c r="C4" s="385" t="s">
        <v>135</v>
      </c>
      <c r="D4" s="386"/>
      <c r="E4" s="386"/>
      <c r="F4" s="386"/>
      <c r="G4" s="387"/>
      <c r="H4" s="25"/>
      <c r="I4" s="25"/>
      <c r="J4" s="289"/>
    </row>
    <row r="5" spans="1:10" s="263" customFormat="1" ht="45.75" customHeight="1" x14ac:dyDescent="0.25">
      <c r="A5" s="36"/>
      <c r="B5" s="292"/>
      <c r="J5" s="295"/>
    </row>
    <row r="6" spans="1:10" s="264" customFormat="1" ht="26.25" customHeight="1" x14ac:dyDescent="0.3">
      <c r="A6" s="390" t="s">
        <v>15</v>
      </c>
      <c r="B6" s="391"/>
      <c r="C6" s="391"/>
      <c r="D6" s="391"/>
      <c r="E6" s="391"/>
      <c r="F6" s="391"/>
      <c r="G6" s="391"/>
      <c r="H6" s="391"/>
      <c r="I6" s="391"/>
      <c r="J6" s="392"/>
    </row>
    <row r="7" spans="1:10" s="265" customFormat="1" ht="26.25" customHeight="1" x14ac:dyDescent="0.25">
      <c r="A7" s="338" t="s">
        <v>14</v>
      </c>
      <c r="B7" s="30"/>
      <c r="C7" s="279"/>
      <c r="D7" s="280"/>
      <c r="E7" s="32"/>
      <c r="F7" s="32"/>
      <c r="G7" s="32"/>
      <c r="H7" s="32"/>
      <c r="I7" s="379" t="s">
        <v>290</v>
      </c>
      <c r="J7" s="380"/>
    </row>
    <row r="8" spans="1:10" s="265" customFormat="1" ht="34.5" customHeight="1" x14ac:dyDescent="0.25">
      <c r="A8" s="338" t="s">
        <v>333</v>
      </c>
      <c r="B8" s="383"/>
      <c r="C8" s="384"/>
      <c r="D8" s="384"/>
      <c r="E8" s="16" t="s">
        <v>157</v>
      </c>
      <c r="F8" s="13" t="s">
        <v>135</v>
      </c>
      <c r="G8" s="16" t="s">
        <v>129</v>
      </c>
      <c r="H8" s="290"/>
      <c r="I8" s="381" t="s">
        <v>291</v>
      </c>
      <c r="J8" s="382"/>
    </row>
    <row r="9" spans="1:10" s="265" customFormat="1" ht="26.25" customHeight="1" x14ac:dyDescent="0.25">
      <c r="A9" s="27" t="s">
        <v>13</v>
      </c>
      <c r="B9" s="383" t="s">
        <v>135</v>
      </c>
      <c r="C9" s="384"/>
      <c r="D9" s="384"/>
      <c r="E9" s="16" t="s">
        <v>155</v>
      </c>
      <c r="F9" s="266" t="str">
        <f>IF(F8="Choisir dans la liste","",IF(D10&gt;0,"21,61",VLOOKUP(F8,'LISTE DES GRADES ET CATEGORIES'!A5:B20,2,FALSE)))</f>
        <v/>
      </c>
      <c r="H9" s="267"/>
      <c r="I9" s="393" t="s">
        <v>285</v>
      </c>
      <c r="J9" s="394"/>
    </row>
    <row r="10" spans="1:10" s="265" customFormat="1" ht="36" customHeight="1" x14ac:dyDescent="0.25">
      <c r="A10" s="357" t="s">
        <v>288</v>
      </c>
      <c r="B10" s="358"/>
      <c r="C10" s="358"/>
      <c r="D10" s="47"/>
      <c r="E10" s="268"/>
      <c r="F10" s="268"/>
      <c r="H10" s="269"/>
      <c r="I10" s="395" t="s">
        <v>330</v>
      </c>
      <c r="J10" s="360"/>
    </row>
    <row r="11" spans="1:10" s="272" customFormat="1" ht="26.25" customHeight="1" x14ac:dyDescent="0.3">
      <c r="A11" s="46" t="s">
        <v>156</v>
      </c>
      <c r="B11" s="270" t="str">
        <f>IF(B9="Choisir dans la liste","",IF(D10&gt;0,"",VLOOKUP(B9,diplomes,6,FALSE)))</f>
        <v/>
      </c>
      <c r="C11" s="377" t="s">
        <v>167</v>
      </c>
      <c r="D11" s="378"/>
      <c r="E11" s="271" t="str">
        <f>IF(B9="Choisir dans la liste","",VLOOKUP(B9,'LISTE DES DIPLOMES EP + DUREE'!B3:F34,5,FALSE))</f>
        <v/>
      </c>
      <c r="G11" s="16" t="s">
        <v>151</v>
      </c>
      <c r="H11" s="17"/>
      <c r="I11" s="395" t="s">
        <v>329</v>
      </c>
      <c r="J11" s="360"/>
    </row>
    <row r="12" spans="1:10" s="264" customFormat="1" ht="34.5" customHeight="1" x14ac:dyDescent="0.3">
      <c r="A12" s="26" t="s">
        <v>0</v>
      </c>
      <c r="B12" s="361"/>
      <c r="C12" s="362"/>
      <c r="D12" s="15" t="s">
        <v>1</v>
      </c>
      <c r="E12" s="361"/>
      <c r="F12" s="362"/>
      <c r="G12" s="16" t="s">
        <v>10</v>
      </c>
      <c r="H12" s="14"/>
      <c r="I12" s="359" t="s">
        <v>328</v>
      </c>
      <c r="J12" s="360"/>
    </row>
    <row r="13" spans="1:10" s="276" customFormat="1" ht="36.75" customHeight="1" x14ac:dyDescent="0.3">
      <c r="A13" s="28" t="s">
        <v>2</v>
      </c>
      <c r="B13" s="396"/>
      <c r="C13" s="397"/>
      <c r="D13" s="397"/>
      <c r="E13" s="397"/>
      <c r="F13" s="398"/>
      <c r="G13" s="273"/>
      <c r="H13" s="274"/>
      <c r="I13" s="363" t="s">
        <v>286</v>
      </c>
      <c r="J13" s="364"/>
    </row>
    <row r="14" spans="1:10" s="265" customFormat="1" ht="26.25" customHeight="1" x14ac:dyDescent="0.25">
      <c r="A14" s="367" t="s">
        <v>12</v>
      </c>
      <c r="B14" s="368"/>
      <c r="C14" s="368"/>
      <c r="D14" s="368"/>
      <c r="E14" s="368"/>
      <c r="F14" s="368"/>
      <c r="G14" s="368"/>
      <c r="H14" s="368"/>
      <c r="I14" s="368"/>
      <c r="J14" s="369"/>
    </row>
    <row r="15" spans="1:10" s="277" customFormat="1" ht="26.25" customHeight="1" x14ac:dyDescent="0.3">
      <c r="A15" s="366" t="s">
        <v>3</v>
      </c>
      <c r="B15" s="365" t="s">
        <v>4</v>
      </c>
      <c r="C15" s="365"/>
      <c r="D15" s="370" t="s">
        <v>11</v>
      </c>
      <c r="E15" s="365" t="s">
        <v>5</v>
      </c>
      <c r="F15" s="370" t="s">
        <v>11</v>
      </c>
      <c r="G15" s="365" t="s">
        <v>80</v>
      </c>
      <c r="H15" s="370" t="s">
        <v>11</v>
      </c>
      <c r="I15" s="366" t="s">
        <v>6</v>
      </c>
      <c r="J15" s="370" t="s">
        <v>11</v>
      </c>
    </row>
    <row r="16" spans="1:10" s="265" customFormat="1" ht="26.25" customHeight="1" x14ac:dyDescent="0.25">
      <c r="A16" s="366"/>
      <c r="B16" s="18" t="s">
        <v>7</v>
      </c>
      <c r="C16" s="18" t="s">
        <v>8</v>
      </c>
      <c r="D16" s="370"/>
      <c r="E16" s="365"/>
      <c r="F16" s="370"/>
      <c r="G16" s="365"/>
      <c r="H16" s="370"/>
      <c r="I16" s="366"/>
      <c r="J16" s="370"/>
    </row>
    <row r="17" spans="1:10" ht="26.25" customHeight="1" x14ac:dyDescent="0.25">
      <c r="A17" s="287" t="s">
        <v>295</v>
      </c>
      <c r="B17" s="242"/>
      <c r="C17" s="242"/>
      <c r="D17" s="19"/>
      <c r="E17" s="242"/>
      <c r="F17" s="19"/>
      <c r="G17" s="278">
        <f>IF($B$9="Choisir dans la liste",0,IF($D$10&gt;0,0,VLOOKUP($B$9,'LISTE DES DIPLOMES EP + DUREE'!$B$3:$L$34,7,FALSE)*$F$9))</f>
        <v>0</v>
      </c>
      <c r="H17" s="19"/>
      <c r="I17" s="240" t="str">
        <f>IF($B$9="Choisir dans la liste","",IF(G17=0,0,B17+C17+E17+G17))</f>
        <v/>
      </c>
      <c r="J17" s="20"/>
    </row>
    <row r="18" spans="1:10" ht="26.25" customHeight="1" x14ac:dyDescent="0.25">
      <c r="A18" s="287" t="s">
        <v>296</v>
      </c>
      <c r="B18" s="242"/>
      <c r="C18" s="242"/>
      <c r="D18" s="19"/>
      <c r="E18" s="242"/>
      <c r="F18" s="19"/>
      <c r="G18" s="278">
        <f>IF($B$9="Choisir dans la liste",0,IF($D$10&gt;0,0,VLOOKUP($B$9,'LISTE DES DIPLOMES EP + DUREE'!$B$3:$L$34,8,FALSE)*$F$9))</f>
        <v>0</v>
      </c>
      <c r="H18" s="19"/>
      <c r="I18" s="240" t="str">
        <f>IF($B$9="Choisir dans la liste","",IF(G18=0,0,B18+C18+E18+G18))</f>
        <v/>
      </c>
      <c r="J18" s="20"/>
    </row>
    <row r="19" spans="1:10" ht="26.25" customHeight="1" x14ac:dyDescent="0.25">
      <c r="A19" s="287" t="s">
        <v>297</v>
      </c>
      <c r="B19" s="242"/>
      <c r="C19" s="242"/>
      <c r="D19" s="19"/>
      <c r="E19" s="242"/>
      <c r="F19" s="19"/>
      <c r="G19" s="278">
        <f>IF($B$9="Choisir dans la liste",0,IF($D$10&gt;0,0,VLOOKUP($B$9,'LISTE DES DIPLOMES EP + DUREE'!$B$3:$L$34,9,FALSE)*$F$9))</f>
        <v>0</v>
      </c>
      <c r="H19" s="19"/>
      <c r="I19" s="240" t="str">
        <f>IF($B$9="Choisir dans la liste","",IF(G19=0,0,B19+C19+E19+G19))</f>
        <v/>
      </c>
      <c r="J19" s="20"/>
    </row>
    <row r="20" spans="1:10" ht="26.25" customHeight="1" x14ac:dyDescent="0.25">
      <c r="A20" s="287" t="s">
        <v>298</v>
      </c>
      <c r="B20" s="242"/>
      <c r="C20" s="242"/>
      <c r="D20" s="19"/>
      <c r="E20" s="242"/>
      <c r="F20" s="19"/>
      <c r="G20" s="278">
        <f>IF($B$9="Choisir dans la liste",0,IF($D$10&gt;0,0,VLOOKUP($B$9,'LISTE DES DIPLOMES EP + DUREE'!$B$3:$L$34,10,FALSE)*$F$9))</f>
        <v>0</v>
      </c>
      <c r="H20" s="19"/>
      <c r="I20" s="240" t="str">
        <f>IF($B$9="Choisir dans la liste","",IF(G20=0,0,B20+C20+E20+G20))</f>
        <v/>
      </c>
      <c r="J20" s="21"/>
    </row>
    <row r="21" spans="1:10" ht="26.25" customHeight="1" x14ac:dyDescent="0.25">
      <c r="A21" s="287" t="s">
        <v>299</v>
      </c>
      <c r="B21" s="242"/>
      <c r="C21" s="242"/>
      <c r="D21" s="19"/>
      <c r="E21" s="242"/>
      <c r="F21" s="19"/>
      <c r="G21" s="278">
        <f>IF($B$9="Choisir dans la liste",0,IF($D$10&gt;0,0,VLOOKUP($B$9,'LISTE DES DIPLOMES EP + DUREE'!$B$3:$L$34,11,FALSE)*$F$9))</f>
        <v>0</v>
      </c>
      <c r="H21" s="19"/>
      <c r="I21" s="240" t="str">
        <f>IF($B$9="Choisir dans la liste","",IF(G21=0,0,B21+C21+E21+G21))</f>
        <v/>
      </c>
      <c r="J21" s="21"/>
    </row>
    <row r="22" spans="1:10" s="264" customFormat="1" ht="26.25" customHeight="1" x14ac:dyDescent="0.3">
      <c r="A22" s="22" t="s">
        <v>9</v>
      </c>
      <c r="B22" s="243">
        <f>SUM(B17:B21)</f>
        <v>0</v>
      </c>
      <c r="C22" s="243">
        <f>SUM(C17:C21)</f>
        <v>0</v>
      </c>
      <c r="D22" s="23"/>
      <c r="E22" s="239">
        <f>SUM(E17:E21)</f>
        <v>0</v>
      </c>
      <c r="F22" s="23"/>
      <c r="G22" s="239" t="str">
        <f>IF(B9="Choisir dans la liste","",IF(D10&gt;0,"",IF(G17=0,"Coûts ventilés par l'ANFH",G17+G18+G19+G20+G21)))</f>
        <v/>
      </c>
      <c r="H22" s="23" t="e">
        <f>IF(G17&gt;0,0,IF(B11="",D10*F9,B11*F9))</f>
        <v>#VALUE!</v>
      </c>
      <c r="I22" s="244" t="e">
        <f>IF(G17=0,B22+C22+E22+H22,SUM(I17:I21))</f>
        <v>#VALUE!</v>
      </c>
      <c r="J22" s="24"/>
    </row>
    <row r="23" spans="1:10" ht="26.25" customHeight="1" x14ac:dyDescent="0.25">
      <c r="A23" s="37"/>
      <c r="E23" s="48"/>
      <c r="J23" s="38"/>
    </row>
    <row r="24" spans="1:10" ht="26.25" customHeight="1" x14ac:dyDescent="0.25">
      <c r="A24" s="37"/>
      <c r="J24" s="39"/>
    </row>
    <row r="25" spans="1:10" ht="26.25" customHeight="1" x14ac:dyDescent="0.25">
      <c r="A25" s="37"/>
      <c r="B25" s="365" t="s">
        <v>283</v>
      </c>
      <c r="C25" s="365"/>
      <c r="D25" s="365"/>
      <c r="E25" s="371" t="e">
        <f>I22-I25</f>
        <v>#VALUE!</v>
      </c>
      <c r="F25" s="371"/>
      <c r="G25" s="365" t="s">
        <v>284</v>
      </c>
      <c r="H25" s="365"/>
      <c r="I25" s="372"/>
      <c r="J25" s="372"/>
    </row>
    <row r="26" spans="1:10" ht="26.25" customHeight="1" x14ac:dyDescent="0.25">
      <c r="A26" s="37"/>
      <c r="B26" s="33"/>
      <c r="C26" s="33"/>
      <c r="D26" s="33"/>
      <c r="E26" s="335"/>
      <c r="F26" s="335"/>
      <c r="G26" s="33"/>
      <c r="H26" s="33"/>
      <c r="I26" s="336"/>
      <c r="J26" s="337"/>
    </row>
    <row r="27" spans="1:10" ht="26.25" customHeight="1" x14ac:dyDescent="0.25">
      <c r="A27" s="373" t="s">
        <v>334</v>
      </c>
      <c r="B27" s="374"/>
      <c r="C27" s="374"/>
      <c r="D27" s="374"/>
      <c r="E27" s="374"/>
      <c r="F27" s="374"/>
      <c r="G27" s="42"/>
      <c r="H27" s="43"/>
      <c r="I27" s="44"/>
      <c r="J27" s="45"/>
    </row>
    <row r="28" spans="1:10" s="264" customFormat="1" ht="26.25" customHeight="1" x14ac:dyDescent="0.3"/>
  </sheetData>
  <sheetProtection algorithmName="SHA-512" hashValue="msjoITijGwo2SWMwMh6W4UfE4lM3L0zZl7ZgT/yzjTLZWZfG9xiz3pJTvIrq9+WBeKp2yLluNXJNTgFNHSmLOQ==" saltValue="MygnT9hCKck+uayEe/2sPg==" spinCount="100000" sheet="1" selectLockedCells="1"/>
  <mergeCells count="33">
    <mergeCell ref="B8:D8"/>
    <mergeCell ref="I8:J8"/>
    <mergeCell ref="C2:F2"/>
    <mergeCell ref="A4:B4"/>
    <mergeCell ref="C4:G4"/>
    <mergeCell ref="A6:J6"/>
    <mergeCell ref="I7:J7"/>
    <mergeCell ref="A14:J14"/>
    <mergeCell ref="B9:D9"/>
    <mergeCell ref="I9:J9"/>
    <mergeCell ref="A10:C10"/>
    <mergeCell ref="I10:J10"/>
    <mergeCell ref="C11:D11"/>
    <mergeCell ref="I11:J11"/>
    <mergeCell ref="B12:C12"/>
    <mergeCell ref="E12:F12"/>
    <mergeCell ref="I12:J12"/>
    <mergeCell ref="B13:F13"/>
    <mergeCell ref="I13:J13"/>
    <mergeCell ref="A27:F27"/>
    <mergeCell ref="H15:H16"/>
    <mergeCell ref="I15:I16"/>
    <mergeCell ref="J15:J16"/>
    <mergeCell ref="B25:D25"/>
    <mergeCell ref="E25:F25"/>
    <mergeCell ref="G25:H25"/>
    <mergeCell ref="I25:J25"/>
    <mergeCell ref="A15:A16"/>
    <mergeCell ref="B15:C15"/>
    <mergeCell ref="D15:D16"/>
    <mergeCell ref="E15:E16"/>
    <mergeCell ref="F15:F16"/>
    <mergeCell ref="G15:G16"/>
  </mergeCells>
  <pageMargins left="0.39370078740157483" right="0" top="0.15748031496062992" bottom="0.19685039370078741" header="0" footer="0.11811023622047245"/>
  <pageSetup paperSize="9" scale="62" orientation="landscape" r:id="rId1"/>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22881" r:id="rId5" name="Check Box 1">
              <controlPr defaultSize="0" autoFill="0" autoLine="0" autoPict="0">
                <anchor moveWithCells="1">
                  <from>
                    <xdr:col>8</xdr:col>
                    <xdr:colOff>68580</xdr:colOff>
                    <xdr:row>8</xdr:row>
                    <xdr:rowOff>327660</xdr:rowOff>
                  </from>
                  <to>
                    <xdr:col>8</xdr:col>
                    <xdr:colOff>457200</xdr:colOff>
                    <xdr:row>9</xdr:row>
                    <xdr:rowOff>342900</xdr:rowOff>
                  </to>
                </anchor>
              </controlPr>
            </control>
          </mc:Choice>
        </mc:AlternateContent>
        <mc:AlternateContent xmlns:mc="http://schemas.openxmlformats.org/markup-compatibility/2006">
          <mc:Choice Requires="x14">
            <control shapeId="122882" r:id="rId6" name="Check Box 2">
              <controlPr defaultSize="0" autoFill="0" autoLine="0" autoPict="0">
                <anchor moveWithCells="1">
                  <from>
                    <xdr:col>8</xdr:col>
                    <xdr:colOff>68580</xdr:colOff>
                    <xdr:row>8</xdr:row>
                    <xdr:rowOff>76200</xdr:rowOff>
                  </from>
                  <to>
                    <xdr:col>8</xdr:col>
                    <xdr:colOff>1066800</xdr:colOff>
                    <xdr:row>9</xdr:row>
                    <xdr:rowOff>99060</xdr:rowOff>
                  </to>
                </anchor>
              </controlPr>
            </control>
          </mc:Choice>
        </mc:AlternateContent>
        <mc:AlternateContent xmlns:mc="http://schemas.openxmlformats.org/markup-compatibility/2006">
          <mc:Choice Requires="x14">
            <control shapeId="122883" r:id="rId7" name="Check Box 3">
              <controlPr defaultSize="0" autoFill="0" autoLine="0" autoPict="0">
                <anchor moveWithCells="1">
                  <from>
                    <xdr:col>8</xdr:col>
                    <xdr:colOff>22860</xdr:colOff>
                    <xdr:row>7</xdr:row>
                    <xdr:rowOff>7620</xdr:rowOff>
                  </from>
                  <to>
                    <xdr:col>8</xdr:col>
                    <xdr:colOff>1021080</xdr:colOff>
                    <xdr:row>7</xdr:row>
                    <xdr:rowOff>365760</xdr:rowOff>
                  </to>
                </anchor>
              </controlPr>
            </control>
          </mc:Choice>
        </mc:AlternateContent>
        <mc:AlternateContent xmlns:mc="http://schemas.openxmlformats.org/markup-compatibility/2006">
          <mc:Choice Requires="x14">
            <control shapeId="122884" r:id="rId8" name="Check Box 4">
              <controlPr defaultSize="0" autoFill="0" autoLine="0" autoPict="0">
                <anchor moveWithCells="1">
                  <from>
                    <xdr:col>8</xdr:col>
                    <xdr:colOff>68580</xdr:colOff>
                    <xdr:row>9</xdr:row>
                    <xdr:rowOff>228600</xdr:rowOff>
                  </from>
                  <to>
                    <xdr:col>8</xdr:col>
                    <xdr:colOff>457200</xdr:colOff>
                    <xdr:row>11</xdr:row>
                    <xdr:rowOff>60960</xdr:rowOff>
                  </to>
                </anchor>
              </controlPr>
            </control>
          </mc:Choice>
        </mc:AlternateContent>
        <mc:AlternateContent xmlns:mc="http://schemas.openxmlformats.org/markup-compatibility/2006">
          <mc:Choice Requires="x14">
            <control shapeId="122885" r:id="rId9" name="Check Box 5">
              <controlPr defaultSize="0" autoFill="0" autoLine="0" autoPict="0">
                <anchor moveWithCells="1">
                  <from>
                    <xdr:col>8</xdr:col>
                    <xdr:colOff>60960</xdr:colOff>
                    <xdr:row>10</xdr:row>
                    <xdr:rowOff>312420</xdr:rowOff>
                  </from>
                  <to>
                    <xdr:col>8</xdr:col>
                    <xdr:colOff>449580</xdr:colOff>
                    <xdr:row>11</xdr:row>
                    <xdr:rowOff>327660</xdr:rowOff>
                  </to>
                </anchor>
              </controlPr>
            </control>
          </mc:Choice>
        </mc:AlternateContent>
        <mc:AlternateContent xmlns:mc="http://schemas.openxmlformats.org/markup-compatibility/2006">
          <mc:Choice Requires="x14">
            <control shapeId="122886" r:id="rId10" name="Check Box 6">
              <controlPr defaultSize="0" autoFill="0" autoLine="0" autoPict="0">
                <anchor moveWithCells="1">
                  <from>
                    <xdr:col>8</xdr:col>
                    <xdr:colOff>60960</xdr:colOff>
                    <xdr:row>11</xdr:row>
                    <xdr:rowOff>312420</xdr:rowOff>
                  </from>
                  <to>
                    <xdr:col>8</xdr:col>
                    <xdr:colOff>449580</xdr:colOff>
                    <xdr:row>12</xdr:row>
                    <xdr:rowOff>228600</xdr:rowOff>
                  </to>
                </anchor>
              </controlPr>
            </control>
          </mc:Choice>
        </mc:AlternateContent>
        <mc:AlternateContent xmlns:mc="http://schemas.openxmlformats.org/markup-compatibility/2006">
          <mc:Choice Requires="x14">
            <control shapeId="122887" r:id="rId11" name="Check Box 7">
              <controlPr defaultSize="0" autoFill="0" autoLine="0" autoPict="0">
                <anchor moveWithCells="1">
                  <from>
                    <xdr:col>8</xdr:col>
                    <xdr:colOff>60960</xdr:colOff>
                    <xdr:row>11</xdr:row>
                    <xdr:rowOff>312420</xdr:rowOff>
                  </from>
                  <to>
                    <xdr:col>8</xdr:col>
                    <xdr:colOff>449580</xdr:colOff>
                    <xdr:row>12</xdr:row>
                    <xdr:rowOff>228600</xdr:rowOff>
                  </to>
                </anchor>
              </controlPr>
            </control>
          </mc:Choice>
        </mc:AlternateContent>
        <mc:AlternateContent xmlns:mc="http://schemas.openxmlformats.org/markup-compatibility/2006">
          <mc:Choice Requires="x14">
            <control shapeId="122888" r:id="rId12" name="Check Box 8">
              <controlPr defaultSize="0" autoFill="0" autoLine="0" autoPict="0">
                <anchor moveWithCells="1">
                  <from>
                    <xdr:col>8</xdr:col>
                    <xdr:colOff>68580</xdr:colOff>
                    <xdr:row>9</xdr:row>
                    <xdr:rowOff>327660</xdr:rowOff>
                  </from>
                  <to>
                    <xdr:col>8</xdr:col>
                    <xdr:colOff>457200</xdr:colOff>
                    <xdr:row>10</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FB46049F-94EC-4B33-97C5-054ECB115B72}">
          <x14:formula1>
            <xm:f>'LISTE DES GRADES ET CATEGORIES'!$A$4:$A$20</xm:f>
          </x14:formula1>
          <xm:sqref>F8</xm:sqref>
        </x14:dataValidation>
        <x14:dataValidation type="list" allowBlank="1" showInputMessage="1" showErrorMessage="1" xr:uid="{88DFF280-B6FE-41E9-9540-774EE9741980}">
          <x14:formula1>
            <xm:f>'Liste Ets'!$A$1:$A$107</xm:f>
          </x14:formula1>
          <xm:sqref>C4:G4</xm:sqref>
        </x14:dataValidation>
        <x14:dataValidation type="list" allowBlank="1" showInputMessage="1" showErrorMessage="1" xr:uid="{DE8F0595-2363-44AF-A159-350C99A2889D}">
          <x14:formula1>
            <xm:f>'LISTE DES DIPLOMES EP + DUREE'!$B$2:$B$34</xm:f>
          </x14:formula1>
          <xm:sqref>B9:D9</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0">
    <tabColor theme="6" tint="0.39997558519241921"/>
    <pageSetUpPr fitToPage="1"/>
  </sheetPr>
  <dimension ref="A1:J27"/>
  <sheetViews>
    <sheetView showGridLines="0" zoomScale="90" zoomScaleNormal="90" zoomScaleSheetLayoutView="23" workbookViewId="0">
      <selection activeCell="C4" sqref="C4:G4"/>
    </sheetView>
  </sheetViews>
  <sheetFormatPr baseColWidth="10" defaultColWidth="11.44140625" defaultRowHeight="26.25" customHeight="1" x14ac:dyDescent="0.25"/>
  <cols>
    <col min="1" max="1" width="39.6640625" style="7" bestFit="1" customWidth="1"/>
    <col min="2" max="2" width="18.88671875" style="7" customWidth="1"/>
    <col min="3" max="3" width="16.44140625" style="7" customWidth="1"/>
    <col min="4" max="4" width="19.109375" style="7" bestFit="1" customWidth="1"/>
    <col min="5" max="5" width="22.88671875" style="7" bestFit="1" customWidth="1"/>
    <col min="6" max="6" width="19.6640625" style="7" customWidth="1"/>
    <col min="7" max="7" width="27.44140625" style="7" customWidth="1"/>
    <col min="8" max="8" width="20.33203125" style="7" customWidth="1"/>
    <col min="9" max="9" width="20.109375" style="7" customWidth="1"/>
    <col min="10" max="10" width="19.109375" style="7" customWidth="1"/>
    <col min="11" max="11" width="1.109375" style="7" customWidth="1"/>
    <col min="12" max="16384" width="11.44140625" style="7"/>
  </cols>
  <sheetData>
    <row r="1" spans="1:10" ht="26.25" customHeight="1" x14ac:dyDescent="0.25">
      <c r="A1" s="261"/>
      <c r="B1" s="262"/>
      <c r="C1" s="262"/>
      <c r="D1" s="262"/>
      <c r="E1" s="262"/>
      <c r="F1" s="262"/>
      <c r="G1" s="262"/>
      <c r="H1" s="262"/>
      <c r="I1" s="262"/>
      <c r="J1" s="38"/>
    </row>
    <row r="2" spans="1:10" s="263" customFormat="1" ht="45.75" customHeight="1" thickBot="1" x14ac:dyDescent="0.3">
      <c r="A2" s="36"/>
      <c r="B2" s="12"/>
      <c r="C2" s="412" t="s">
        <v>130</v>
      </c>
      <c r="D2" s="412"/>
      <c r="E2" s="412"/>
      <c r="F2" s="413"/>
      <c r="G2" s="302" t="s">
        <v>332</v>
      </c>
      <c r="J2" s="288"/>
    </row>
    <row r="3" spans="1:10" s="263" customFormat="1" ht="45.75" customHeight="1" thickTop="1" x14ac:dyDescent="0.25">
      <c r="A3" s="36"/>
      <c r="B3" s="292"/>
      <c r="C3" s="293"/>
      <c r="D3" s="293"/>
      <c r="E3" s="293"/>
      <c r="F3" s="293"/>
      <c r="G3" s="294"/>
      <c r="J3" s="288"/>
    </row>
    <row r="4" spans="1:10" s="263" customFormat="1" ht="24.6" x14ac:dyDescent="0.25">
      <c r="A4" s="388" t="s">
        <v>158</v>
      </c>
      <c r="B4" s="388"/>
      <c r="C4" s="385" t="s">
        <v>135</v>
      </c>
      <c r="D4" s="386"/>
      <c r="E4" s="386"/>
      <c r="F4" s="386"/>
      <c r="G4" s="387"/>
      <c r="H4" s="25"/>
      <c r="I4" s="25"/>
      <c r="J4" s="289"/>
    </row>
    <row r="5" spans="1:10" s="263" customFormat="1" ht="45.75" customHeight="1" x14ac:dyDescent="0.25">
      <c r="A5" s="36"/>
      <c r="B5" s="292"/>
      <c r="J5" s="288"/>
    </row>
    <row r="6" spans="1:10" s="264" customFormat="1" ht="26.25" customHeight="1" x14ac:dyDescent="0.3">
      <c r="A6" s="390" t="s">
        <v>15</v>
      </c>
      <c r="B6" s="391"/>
      <c r="C6" s="391"/>
      <c r="D6" s="391"/>
      <c r="E6" s="391"/>
      <c r="F6" s="391"/>
      <c r="G6" s="391"/>
      <c r="H6" s="391"/>
      <c r="I6" s="391"/>
      <c r="J6" s="392"/>
    </row>
    <row r="7" spans="1:10" s="265" customFormat="1" ht="31.5" customHeight="1" x14ac:dyDescent="0.25">
      <c r="A7" s="26" t="s">
        <v>14</v>
      </c>
      <c r="B7" s="57"/>
      <c r="C7" s="31"/>
      <c r="E7" s="32"/>
      <c r="F7" s="32"/>
      <c r="G7" s="32"/>
      <c r="H7" s="32"/>
      <c r="I7" s="379" t="s">
        <v>287</v>
      </c>
      <c r="J7" s="380"/>
    </row>
    <row r="8" spans="1:10" s="265" customFormat="1" ht="33.75" customHeight="1" x14ac:dyDescent="0.25">
      <c r="A8" s="26" t="s">
        <v>333</v>
      </c>
      <c r="B8" s="409"/>
      <c r="C8" s="410"/>
      <c r="D8" s="411"/>
      <c r="E8" s="16" t="s">
        <v>157</v>
      </c>
      <c r="F8" s="59" t="s">
        <v>138</v>
      </c>
      <c r="G8" s="16" t="s">
        <v>129</v>
      </c>
      <c r="H8" s="291"/>
      <c r="I8" s="381" t="s">
        <v>292</v>
      </c>
      <c r="J8" s="382"/>
    </row>
    <row r="9" spans="1:10" s="265" customFormat="1" ht="26.25" customHeight="1" x14ac:dyDescent="0.25">
      <c r="A9" s="27" t="s">
        <v>13</v>
      </c>
      <c r="B9" s="406" t="s">
        <v>335</v>
      </c>
      <c r="C9" s="407"/>
      <c r="D9" s="408"/>
      <c r="E9" s="16" t="s">
        <v>155</v>
      </c>
      <c r="F9" s="281">
        <f>IF(F8="Choisir dans la liste","",IF(D10&gt;0,"21,61",VLOOKUP(F8,'LISTE DES GRADES ET CATEGORIES'!A5:B20,2,FALSE)))</f>
        <v>3050</v>
      </c>
      <c r="H9" s="282"/>
      <c r="I9" s="393" t="s">
        <v>285</v>
      </c>
      <c r="J9" s="394"/>
    </row>
    <row r="10" spans="1:10" s="265" customFormat="1" ht="36.75" customHeight="1" x14ac:dyDescent="0.25">
      <c r="A10" s="357" t="s">
        <v>288</v>
      </c>
      <c r="B10" s="358"/>
      <c r="C10" s="358"/>
      <c r="D10" s="58"/>
      <c r="E10" s="268"/>
      <c r="F10" s="268"/>
      <c r="H10" s="283"/>
      <c r="I10" s="393" t="s">
        <v>322</v>
      </c>
      <c r="J10" s="394"/>
    </row>
    <row r="11" spans="1:10" s="272" customFormat="1" ht="26.25" customHeight="1" x14ac:dyDescent="0.25">
      <c r="A11" s="221" t="s">
        <v>156</v>
      </c>
      <c r="B11" s="284">
        <f>IF(B9="Choisir dans la liste","",IF(D10&gt;0,"",VLOOKUP(B9,diplomes,6,FALSE)))</f>
        <v>9</v>
      </c>
      <c r="C11" s="378" t="s">
        <v>156</v>
      </c>
      <c r="D11" s="378"/>
      <c r="E11" s="285" t="e">
        <f>IF(B9="Choisir dans la liste","",VLOOKUP(B9,'LISTE DES DIPLOMES EP + DUREE'!B4:F34,5,FALSE))</f>
        <v>#N/A</v>
      </c>
      <c r="G11" s="16" t="s">
        <v>151</v>
      </c>
      <c r="H11" s="60"/>
      <c r="I11" s="381" t="s">
        <v>330</v>
      </c>
      <c r="J11" s="394"/>
    </row>
    <row r="12" spans="1:10" s="264" customFormat="1" ht="35.25" customHeight="1" x14ac:dyDescent="0.25">
      <c r="A12" s="26" t="s">
        <v>0</v>
      </c>
      <c r="B12" s="402"/>
      <c r="C12" s="403"/>
      <c r="D12" s="15" t="s">
        <v>1</v>
      </c>
      <c r="E12" s="404"/>
      <c r="F12" s="405"/>
      <c r="G12" s="16" t="s">
        <v>10</v>
      </c>
      <c r="H12" s="286"/>
      <c r="I12" s="381" t="s">
        <v>286</v>
      </c>
      <c r="J12" s="394"/>
    </row>
    <row r="13" spans="1:10" s="276" customFormat="1" ht="26.25" customHeight="1" x14ac:dyDescent="0.3">
      <c r="A13" s="28" t="s">
        <v>2</v>
      </c>
      <c r="B13" s="399"/>
      <c r="C13" s="400"/>
      <c r="D13" s="400"/>
      <c r="E13" s="400"/>
      <c r="F13" s="401"/>
      <c r="G13" s="273"/>
      <c r="H13" s="29"/>
      <c r="I13" s="274"/>
      <c r="J13" s="275"/>
    </row>
    <row r="14" spans="1:10" s="265" customFormat="1" ht="26.25" customHeight="1" x14ac:dyDescent="0.25">
      <c r="A14" s="367" t="s">
        <v>289</v>
      </c>
      <c r="B14" s="368"/>
      <c r="C14" s="368"/>
      <c r="D14" s="368"/>
      <c r="E14" s="368"/>
      <c r="F14" s="368"/>
      <c r="G14" s="368"/>
      <c r="H14" s="368"/>
      <c r="I14" s="368"/>
      <c r="J14" s="369"/>
    </row>
    <row r="15" spans="1:10" s="277" customFormat="1" ht="26.25" customHeight="1" x14ac:dyDescent="0.3">
      <c r="A15" s="366" t="s">
        <v>3</v>
      </c>
      <c r="B15" s="365" t="s">
        <v>4</v>
      </c>
      <c r="C15" s="365"/>
      <c r="D15" s="370" t="s">
        <v>11</v>
      </c>
      <c r="E15" s="365" t="s">
        <v>5</v>
      </c>
      <c r="F15" s="370" t="s">
        <v>11</v>
      </c>
      <c r="G15" s="365" t="s">
        <v>80</v>
      </c>
      <c r="H15" s="370" t="s">
        <v>11</v>
      </c>
      <c r="I15" s="366" t="s">
        <v>6</v>
      </c>
      <c r="J15" s="370" t="s">
        <v>11</v>
      </c>
    </row>
    <row r="16" spans="1:10" s="265" customFormat="1" ht="26.25" customHeight="1" x14ac:dyDescent="0.25">
      <c r="A16" s="366"/>
      <c r="B16" s="18" t="s">
        <v>7</v>
      </c>
      <c r="C16" s="18" t="s">
        <v>8</v>
      </c>
      <c r="D16" s="370"/>
      <c r="E16" s="365"/>
      <c r="F16" s="370"/>
      <c r="G16" s="365"/>
      <c r="H16" s="370"/>
      <c r="I16" s="366"/>
      <c r="J16" s="370"/>
    </row>
    <row r="17" spans="1:10" ht="26.25" customHeight="1" x14ac:dyDescent="0.25">
      <c r="A17" s="287" t="s">
        <v>295</v>
      </c>
      <c r="B17" s="242"/>
      <c r="C17" s="242"/>
      <c r="D17" s="19"/>
      <c r="E17" s="242"/>
      <c r="F17" s="19"/>
      <c r="G17" s="278">
        <f>IF($B$9="Choisir dans la liste",0,IF($D$10&gt;0,0,VLOOKUP($B$9,'LISTE DES DIPLOMES EP + DUREE'!$B$3:$L$34,7,FALSE)*$F$9))</f>
        <v>10675</v>
      </c>
      <c r="H17" s="19"/>
      <c r="I17" s="240">
        <f>IF($B$9="Choisir dans la liste","",IF(G17=0,0,B17+C17+E17+G17))</f>
        <v>10675</v>
      </c>
      <c r="J17" s="20"/>
    </row>
    <row r="18" spans="1:10" ht="26.25" customHeight="1" x14ac:dyDescent="0.25">
      <c r="A18" s="287" t="s">
        <v>296</v>
      </c>
      <c r="B18" s="242"/>
      <c r="C18" s="242"/>
      <c r="D18" s="19"/>
      <c r="E18" s="242"/>
      <c r="F18" s="19"/>
      <c r="G18" s="278">
        <f>IF($B$9="Choisir dans la liste",0,IF($D$10&gt;0,0,VLOOKUP($B$9,'LISTE DES DIPLOMES EP + DUREE'!$B$3:$L$34,8,FALSE)*$F$9))</f>
        <v>16775</v>
      </c>
      <c r="H18" s="19"/>
      <c r="I18" s="240">
        <f>IF($B$9="Choisir dans la liste","",IF(G18=0,0,B18+C18+E18+G18))</f>
        <v>16775</v>
      </c>
      <c r="J18" s="20"/>
    </row>
    <row r="19" spans="1:10" ht="26.25" customHeight="1" x14ac:dyDescent="0.25">
      <c r="A19" s="287" t="s">
        <v>297</v>
      </c>
      <c r="B19" s="242"/>
      <c r="C19" s="242"/>
      <c r="D19" s="19"/>
      <c r="E19" s="242"/>
      <c r="F19" s="19"/>
      <c r="G19" s="278">
        <f>IF($B$9="Choisir dans la liste",0,IF($D$10&gt;0,0,VLOOKUP($B$9,'LISTE DES DIPLOMES EP + DUREE'!$B$3:$L$34,9,FALSE)*$F$9))</f>
        <v>0</v>
      </c>
      <c r="H19" s="19"/>
      <c r="I19" s="240">
        <f>IF($B$9="Choisir dans la liste","",IF(G19=0,0,B19+C19+E19+G19))</f>
        <v>0</v>
      </c>
      <c r="J19" s="20"/>
    </row>
    <row r="20" spans="1:10" ht="26.25" customHeight="1" x14ac:dyDescent="0.25">
      <c r="A20" s="287" t="s">
        <v>298</v>
      </c>
      <c r="B20" s="242"/>
      <c r="C20" s="242"/>
      <c r="D20" s="19"/>
      <c r="E20" s="242"/>
      <c r="F20" s="19"/>
      <c r="G20" s="278">
        <f>IF($B$9="Choisir dans la liste",0,IF($D$10&gt;0,0,VLOOKUP($B$9,'LISTE DES DIPLOMES EP + DUREE'!$B$3:$L$34,10,FALSE)*$F$9))</f>
        <v>0</v>
      </c>
      <c r="H20" s="19"/>
      <c r="I20" s="240">
        <f>IF($B$9="Choisir dans la liste","",IF(G20=0,0,B20+C20+E20+G20))</f>
        <v>0</v>
      </c>
      <c r="J20" s="21"/>
    </row>
    <row r="21" spans="1:10" ht="26.25" customHeight="1" x14ac:dyDescent="0.25">
      <c r="A21" s="287" t="s">
        <v>299</v>
      </c>
      <c r="B21" s="242"/>
      <c r="C21" s="242"/>
      <c r="D21" s="19"/>
      <c r="E21" s="242"/>
      <c r="F21" s="19"/>
      <c r="G21" s="278">
        <f>IF($B$9="Choisir dans la liste",0,IF($D$10&gt;0,0,VLOOKUP($B$9,'LISTE DES DIPLOMES EP + DUREE'!$B$3:$L$34,11,FALSE)*$F$9))</f>
        <v>0</v>
      </c>
      <c r="H21" s="19"/>
      <c r="I21" s="240">
        <f>IF($B$9="Choisir dans la liste","",IF(G21=0,0,B21+C21+E21+G21))</f>
        <v>0</v>
      </c>
      <c r="J21" s="21"/>
    </row>
    <row r="22" spans="1:10" s="264" customFormat="1" ht="26.25" customHeight="1" x14ac:dyDescent="0.3">
      <c r="A22" s="22" t="s">
        <v>9</v>
      </c>
      <c r="B22" s="243">
        <f>SUM(B17:B21)</f>
        <v>0</v>
      </c>
      <c r="C22" s="243">
        <f>SUM(C17:C21)</f>
        <v>0</v>
      </c>
      <c r="D22" s="23"/>
      <c r="E22" s="239">
        <f>SUM(E17:E21)</f>
        <v>0</v>
      </c>
      <c r="F22" s="23"/>
      <c r="G22" s="239">
        <f>IF(B9="Choisir dans la liste","",IF(D10&gt;0,"",IF(G17=0,"Coûts ventilés par l'ANFH",G17+G18+G19+G20+G21)))</f>
        <v>27450</v>
      </c>
      <c r="H22" s="23">
        <f>IF(G17&gt;0,0,IF(B11="",D10*F9,B11*F9))</f>
        <v>0</v>
      </c>
      <c r="I22" s="241">
        <f>IF(G17=0,B22+C22+E22+H22,SUM(I17:I21))</f>
        <v>27450</v>
      </c>
      <c r="J22" s="24"/>
    </row>
    <row r="23" spans="1:10" ht="26.25" customHeight="1" x14ac:dyDescent="0.25">
      <c r="A23" s="37"/>
      <c r="E23" s="48"/>
      <c r="J23" s="38"/>
    </row>
    <row r="24" spans="1:10" ht="26.25" customHeight="1" x14ac:dyDescent="0.25">
      <c r="A24" s="37"/>
      <c r="J24" s="39"/>
    </row>
    <row r="25" spans="1:10" ht="26.25" customHeight="1" x14ac:dyDescent="0.25">
      <c r="A25" s="37"/>
      <c r="B25" s="55"/>
      <c r="C25" s="55"/>
      <c r="D25" s="55"/>
      <c r="E25" s="55"/>
      <c r="F25" s="56"/>
      <c r="G25" s="365" t="s">
        <v>284</v>
      </c>
      <c r="H25" s="365"/>
      <c r="I25" s="371">
        <f>I22</f>
        <v>27450</v>
      </c>
      <c r="J25" s="371"/>
    </row>
    <row r="26" spans="1:10" s="264" customFormat="1" ht="26.25" customHeight="1" x14ac:dyDescent="0.25">
      <c r="A26" s="40"/>
      <c r="B26" s="7"/>
      <c r="C26" s="7"/>
      <c r="D26" s="7"/>
      <c r="E26" s="7"/>
      <c r="F26" s="7"/>
      <c r="G26" s="35"/>
      <c r="H26" s="33"/>
      <c r="I26" s="34"/>
      <c r="J26" s="41"/>
    </row>
    <row r="27" spans="1:10" ht="26.25" customHeight="1" x14ac:dyDescent="0.25">
      <c r="A27" s="373" t="s">
        <v>334</v>
      </c>
      <c r="B27" s="374"/>
      <c r="C27" s="374"/>
      <c r="D27" s="374"/>
      <c r="E27" s="374"/>
      <c r="F27" s="374"/>
      <c r="G27" s="42"/>
      <c r="H27" s="43"/>
      <c r="I27" s="44"/>
      <c r="J27" s="45"/>
    </row>
  </sheetData>
  <sheetProtection algorithmName="SHA-512" hashValue="LKUWyvL0rlZEw9Yt8By/EoRTAfqN2EQabgLsYsqrBU5CPgViqa9qqEvdN8vuud9Yw6RsOjHU2rtqwkX0Mkm8nQ==" saltValue="uKeFmlBImx4f++9N2G7bAg==" spinCount="100000" sheet="1" selectLockedCells="1"/>
  <mergeCells count="30">
    <mergeCell ref="B8:D8"/>
    <mergeCell ref="I8:J8"/>
    <mergeCell ref="C2:F2"/>
    <mergeCell ref="A4:B4"/>
    <mergeCell ref="C4:G4"/>
    <mergeCell ref="A6:J6"/>
    <mergeCell ref="I7:J7"/>
    <mergeCell ref="E12:F12"/>
    <mergeCell ref="B9:D9"/>
    <mergeCell ref="I9:J9"/>
    <mergeCell ref="A10:C10"/>
    <mergeCell ref="I10:J10"/>
    <mergeCell ref="C11:D11"/>
    <mergeCell ref="I11:J11"/>
    <mergeCell ref="A27:F27"/>
    <mergeCell ref="G25:H25"/>
    <mergeCell ref="I25:J25"/>
    <mergeCell ref="I12:J12"/>
    <mergeCell ref="B13:F13"/>
    <mergeCell ref="A14:J14"/>
    <mergeCell ref="G15:G16"/>
    <mergeCell ref="H15:H16"/>
    <mergeCell ref="I15:I16"/>
    <mergeCell ref="J15:J16"/>
    <mergeCell ref="A15:A16"/>
    <mergeCell ref="B15:C15"/>
    <mergeCell ref="D15:D16"/>
    <mergeCell ref="E15:E16"/>
    <mergeCell ref="F15:F16"/>
    <mergeCell ref="B12:C12"/>
  </mergeCells>
  <pageMargins left="0.39370078740157483" right="0" top="0.15748031496062992" bottom="0.19685039370078741" header="0" footer="0.11811023622047245"/>
  <pageSetup paperSize="9" scale="63" orientation="landscape" r:id="rId1"/>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3314" r:id="rId5" name="Check Box 2">
              <controlPr defaultSize="0" autoFill="0" autoLine="0" autoPict="0">
                <anchor moveWithCells="1">
                  <from>
                    <xdr:col>8</xdr:col>
                    <xdr:colOff>76200</xdr:colOff>
                    <xdr:row>8</xdr:row>
                    <xdr:rowOff>106680</xdr:rowOff>
                  </from>
                  <to>
                    <xdr:col>8</xdr:col>
                    <xdr:colOff>464820</xdr:colOff>
                    <xdr:row>9</xdr:row>
                    <xdr:rowOff>121920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8</xdr:col>
                    <xdr:colOff>68580</xdr:colOff>
                    <xdr:row>9</xdr:row>
                    <xdr:rowOff>99060</xdr:rowOff>
                  </from>
                  <to>
                    <xdr:col>8</xdr:col>
                    <xdr:colOff>457200</xdr:colOff>
                    <xdr:row>9</xdr:row>
                    <xdr:rowOff>449580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8</xdr:col>
                    <xdr:colOff>76200</xdr:colOff>
                    <xdr:row>10</xdr:row>
                    <xdr:rowOff>76200</xdr:rowOff>
                  </from>
                  <to>
                    <xdr:col>8</xdr:col>
                    <xdr:colOff>464820</xdr:colOff>
                    <xdr:row>11</xdr:row>
                    <xdr:rowOff>99060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8</xdr:col>
                    <xdr:colOff>99060</xdr:colOff>
                    <xdr:row>11</xdr:row>
                    <xdr:rowOff>68580</xdr:rowOff>
                  </from>
                  <to>
                    <xdr:col>8</xdr:col>
                    <xdr:colOff>487680</xdr:colOff>
                    <xdr:row>11</xdr:row>
                    <xdr:rowOff>441960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8</xdr:col>
                    <xdr:colOff>38100</xdr:colOff>
                    <xdr:row>6</xdr:row>
                    <xdr:rowOff>373380</xdr:rowOff>
                  </from>
                  <to>
                    <xdr:col>8</xdr:col>
                    <xdr:colOff>426720</xdr:colOff>
                    <xdr:row>7</xdr:row>
                    <xdr:rowOff>373380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8</xdr:col>
                    <xdr:colOff>76200</xdr:colOff>
                    <xdr:row>8</xdr:row>
                    <xdr:rowOff>106680</xdr:rowOff>
                  </from>
                  <to>
                    <xdr:col>8</xdr:col>
                    <xdr:colOff>464820</xdr:colOff>
                    <xdr:row>9</xdr:row>
                    <xdr:rowOff>121920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8</xdr:col>
                    <xdr:colOff>68580</xdr:colOff>
                    <xdr:row>9</xdr:row>
                    <xdr:rowOff>99060</xdr:rowOff>
                  </from>
                  <to>
                    <xdr:col>8</xdr:col>
                    <xdr:colOff>457200</xdr:colOff>
                    <xdr:row>9</xdr:row>
                    <xdr:rowOff>449580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8</xdr:col>
                    <xdr:colOff>76200</xdr:colOff>
                    <xdr:row>10</xdr:row>
                    <xdr:rowOff>76200</xdr:rowOff>
                  </from>
                  <to>
                    <xdr:col>8</xdr:col>
                    <xdr:colOff>464820</xdr:colOff>
                    <xdr:row>11</xdr:row>
                    <xdr:rowOff>99060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8</xdr:col>
                    <xdr:colOff>99060</xdr:colOff>
                    <xdr:row>11</xdr:row>
                    <xdr:rowOff>68580</xdr:rowOff>
                  </from>
                  <to>
                    <xdr:col>8</xdr:col>
                    <xdr:colOff>487680</xdr:colOff>
                    <xdr:row>11</xdr:row>
                    <xdr:rowOff>441960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78F1068D-019E-4669-8FC5-3D9F4B17AF0C}">
          <x14:formula1>
            <xm:f>'Liste Ets'!$A$1:$A$107</xm:f>
          </x14:formula1>
          <xm:sqref>C4:G4</xm:sqref>
        </x14:dataValidation>
        <x14:dataValidation type="list" allowBlank="1" showInputMessage="1" showErrorMessage="1" xr:uid="{62011C7A-9B15-4D2D-8F82-B85FF5984873}">
          <x14:formula1>
            <xm:f>'LISTE DES GRADES ET CATEGORIES'!$A$4:$A$20</xm:f>
          </x14:formula1>
          <xm:sqref>F8</xm:sqref>
        </x14:dataValidation>
        <x14:dataValidation type="list" allowBlank="1" showInputMessage="1" showErrorMessage="1" xr:uid="{ABB79197-2062-4D0D-BDF6-07C387FB16B4}">
          <x14:formula1>
            <xm:f>'LISTE DES DIPLOMES EP + DUREE'!$B$2:$B$35</xm:f>
          </x14:formula1>
          <xm:sqref>B9:D9</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389F2-4339-4E8F-8648-90B6E017ECE3}">
  <sheetPr codeName="Feuil19">
    <tabColor theme="6" tint="0.39997558519241921"/>
    <pageSetUpPr fitToPage="1"/>
  </sheetPr>
  <dimension ref="A1:J27"/>
  <sheetViews>
    <sheetView showGridLines="0" zoomScale="90" zoomScaleNormal="90" zoomScaleSheetLayoutView="23" workbookViewId="0">
      <selection activeCell="C4" sqref="C4:G4"/>
    </sheetView>
  </sheetViews>
  <sheetFormatPr baseColWidth="10" defaultColWidth="11.44140625" defaultRowHeight="26.25" customHeight="1" x14ac:dyDescent="0.25"/>
  <cols>
    <col min="1" max="1" width="39.6640625" style="7" bestFit="1" customWidth="1"/>
    <col min="2" max="2" width="18.88671875" style="7" customWidth="1"/>
    <col min="3" max="3" width="16.44140625" style="7" customWidth="1"/>
    <col min="4" max="4" width="19.109375" style="7" bestFit="1" customWidth="1"/>
    <col min="5" max="5" width="22.88671875" style="7" bestFit="1" customWidth="1"/>
    <col min="6" max="6" width="19.6640625" style="7" customWidth="1"/>
    <col min="7" max="7" width="27.44140625" style="7" customWidth="1"/>
    <col min="8" max="8" width="20.33203125" style="7" customWidth="1"/>
    <col min="9" max="9" width="20.109375" style="7" customWidth="1"/>
    <col min="10" max="10" width="19.109375" style="7" customWidth="1"/>
    <col min="11" max="11" width="1.109375" style="7" customWidth="1"/>
    <col min="12" max="16384" width="11.44140625" style="7"/>
  </cols>
  <sheetData>
    <row r="1" spans="1:10" ht="26.25" customHeight="1" x14ac:dyDescent="0.25">
      <c r="A1" s="261"/>
      <c r="B1" s="262"/>
      <c r="C1" s="262"/>
      <c r="D1" s="262"/>
      <c r="E1" s="262"/>
      <c r="F1" s="262"/>
      <c r="G1" s="262"/>
      <c r="H1" s="262"/>
      <c r="I1" s="262"/>
      <c r="J1" s="38"/>
    </row>
    <row r="2" spans="1:10" s="263" customFormat="1" ht="45.75" customHeight="1" thickBot="1" x14ac:dyDescent="0.3">
      <c r="A2" s="36"/>
      <c r="B2" s="12"/>
      <c r="C2" s="412" t="s">
        <v>130</v>
      </c>
      <c r="D2" s="412"/>
      <c r="E2" s="412"/>
      <c r="F2" s="413"/>
      <c r="G2" s="302" t="s">
        <v>332</v>
      </c>
      <c r="J2" s="288"/>
    </row>
    <row r="3" spans="1:10" s="263" customFormat="1" ht="45.75" customHeight="1" thickTop="1" x14ac:dyDescent="0.25">
      <c r="A3" s="36"/>
      <c r="B3" s="292"/>
      <c r="C3" s="293"/>
      <c r="D3" s="293"/>
      <c r="E3" s="293"/>
      <c r="F3" s="293"/>
      <c r="G3" s="294"/>
      <c r="J3" s="288"/>
    </row>
    <row r="4" spans="1:10" s="263" customFormat="1" ht="24.6" x14ac:dyDescent="0.25">
      <c r="A4" s="388" t="s">
        <v>158</v>
      </c>
      <c r="B4" s="388"/>
      <c r="C4" s="385" t="s">
        <v>135</v>
      </c>
      <c r="D4" s="386"/>
      <c r="E4" s="386"/>
      <c r="F4" s="386"/>
      <c r="G4" s="387"/>
      <c r="H4" s="25"/>
      <c r="I4" s="25"/>
      <c r="J4" s="289"/>
    </row>
    <row r="5" spans="1:10" s="263" customFormat="1" ht="45.75" customHeight="1" x14ac:dyDescent="0.25">
      <c r="A5" s="36"/>
      <c r="B5" s="292"/>
      <c r="J5" s="288"/>
    </row>
    <row r="6" spans="1:10" s="264" customFormat="1" ht="26.25" customHeight="1" x14ac:dyDescent="0.3">
      <c r="A6" s="390" t="s">
        <v>15</v>
      </c>
      <c r="B6" s="391"/>
      <c r="C6" s="391"/>
      <c r="D6" s="391"/>
      <c r="E6" s="391"/>
      <c r="F6" s="391"/>
      <c r="G6" s="391"/>
      <c r="H6" s="391"/>
      <c r="I6" s="391"/>
      <c r="J6" s="392"/>
    </row>
    <row r="7" spans="1:10" s="265" customFormat="1" ht="31.5" customHeight="1" x14ac:dyDescent="0.25">
      <c r="A7" s="26" t="s">
        <v>14</v>
      </c>
      <c r="B7" s="57"/>
      <c r="C7" s="31"/>
      <c r="E7" s="32"/>
      <c r="F7" s="32"/>
      <c r="G7" s="32"/>
      <c r="H7" s="32"/>
      <c r="I7" s="379" t="s">
        <v>287</v>
      </c>
      <c r="J7" s="380"/>
    </row>
    <row r="8" spans="1:10" s="265" customFormat="1" ht="33.75" customHeight="1" x14ac:dyDescent="0.25">
      <c r="A8" s="26" t="s">
        <v>333</v>
      </c>
      <c r="B8" s="409"/>
      <c r="C8" s="410"/>
      <c r="D8" s="411"/>
      <c r="E8" s="16" t="s">
        <v>157</v>
      </c>
      <c r="F8" s="59" t="s">
        <v>135</v>
      </c>
      <c r="G8" s="16" t="s">
        <v>129</v>
      </c>
      <c r="H8" s="291"/>
      <c r="I8" s="381" t="s">
        <v>292</v>
      </c>
      <c r="J8" s="382"/>
    </row>
    <row r="9" spans="1:10" s="265" customFormat="1" ht="26.25" customHeight="1" x14ac:dyDescent="0.25">
      <c r="A9" s="27" t="s">
        <v>13</v>
      </c>
      <c r="B9" s="406" t="s">
        <v>135</v>
      </c>
      <c r="C9" s="407"/>
      <c r="D9" s="408"/>
      <c r="E9" s="16" t="s">
        <v>155</v>
      </c>
      <c r="F9" s="281" t="str">
        <f>IF(F8="Choisir dans la liste","",IF(D10&gt;0,"21,61",VLOOKUP(F8,'LISTE DES GRADES ET CATEGORIES'!A5:B20,2,FALSE)))</f>
        <v/>
      </c>
      <c r="H9" s="282"/>
      <c r="I9" s="393" t="s">
        <v>285</v>
      </c>
      <c r="J9" s="394"/>
    </row>
    <row r="10" spans="1:10" s="265" customFormat="1" ht="36.75" customHeight="1" x14ac:dyDescent="0.25">
      <c r="A10" s="357" t="s">
        <v>288</v>
      </c>
      <c r="B10" s="358"/>
      <c r="C10" s="358"/>
      <c r="D10" s="58"/>
      <c r="E10" s="268"/>
      <c r="F10" s="268"/>
      <c r="H10" s="283"/>
      <c r="I10" s="393" t="s">
        <v>322</v>
      </c>
      <c r="J10" s="394"/>
    </row>
    <row r="11" spans="1:10" s="272" customFormat="1" ht="26.25" customHeight="1" x14ac:dyDescent="0.25">
      <c r="A11" s="221" t="s">
        <v>156</v>
      </c>
      <c r="B11" s="284" t="str">
        <f>IF(B9="Choisir dans la liste","",IF(D10&gt;0,"",VLOOKUP(B9,diplomes,6,FALSE)))</f>
        <v/>
      </c>
      <c r="C11" s="378" t="s">
        <v>156</v>
      </c>
      <c r="D11" s="378"/>
      <c r="E11" s="285" t="str">
        <f>IF(B9="Choisir dans la liste","",VLOOKUP(B9,'LISTE DES DIPLOMES EP + DUREE'!B4:F34,5,FALSE))</f>
        <v/>
      </c>
      <c r="G11" s="16" t="s">
        <v>151</v>
      </c>
      <c r="H11" s="60"/>
      <c r="I11" s="381" t="s">
        <v>330</v>
      </c>
      <c r="J11" s="394"/>
    </row>
    <row r="12" spans="1:10" s="264" customFormat="1" ht="35.25" customHeight="1" x14ac:dyDescent="0.25">
      <c r="A12" s="26" t="s">
        <v>0</v>
      </c>
      <c r="B12" s="402"/>
      <c r="C12" s="403"/>
      <c r="D12" s="15" t="s">
        <v>1</v>
      </c>
      <c r="E12" s="404"/>
      <c r="F12" s="405"/>
      <c r="G12" s="16" t="s">
        <v>10</v>
      </c>
      <c r="H12" s="286"/>
      <c r="I12" s="381" t="s">
        <v>286</v>
      </c>
      <c r="J12" s="394"/>
    </row>
    <row r="13" spans="1:10" s="276" customFormat="1" ht="26.25" customHeight="1" x14ac:dyDescent="0.3">
      <c r="A13" s="28" t="s">
        <v>2</v>
      </c>
      <c r="B13" s="399"/>
      <c r="C13" s="400"/>
      <c r="D13" s="400"/>
      <c r="E13" s="400"/>
      <c r="F13" s="401"/>
      <c r="G13" s="273"/>
      <c r="H13" s="29"/>
      <c r="I13" s="274"/>
      <c r="J13" s="275"/>
    </row>
    <row r="14" spans="1:10" s="265" customFormat="1" ht="26.25" customHeight="1" x14ac:dyDescent="0.25">
      <c r="A14" s="367" t="s">
        <v>289</v>
      </c>
      <c r="B14" s="368"/>
      <c r="C14" s="368"/>
      <c r="D14" s="368"/>
      <c r="E14" s="368"/>
      <c r="F14" s="368"/>
      <c r="G14" s="368"/>
      <c r="H14" s="368"/>
      <c r="I14" s="368"/>
      <c r="J14" s="369"/>
    </row>
    <row r="15" spans="1:10" s="277" customFormat="1" ht="26.25" customHeight="1" x14ac:dyDescent="0.3">
      <c r="A15" s="366" t="s">
        <v>3</v>
      </c>
      <c r="B15" s="365" t="s">
        <v>4</v>
      </c>
      <c r="C15" s="365"/>
      <c r="D15" s="370" t="s">
        <v>11</v>
      </c>
      <c r="E15" s="365" t="s">
        <v>5</v>
      </c>
      <c r="F15" s="370" t="s">
        <v>11</v>
      </c>
      <c r="G15" s="365" t="s">
        <v>80</v>
      </c>
      <c r="H15" s="370" t="s">
        <v>11</v>
      </c>
      <c r="I15" s="366" t="s">
        <v>6</v>
      </c>
      <c r="J15" s="370" t="s">
        <v>11</v>
      </c>
    </row>
    <row r="16" spans="1:10" s="265" customFormat="1" ht="26.25" customHeight="1" x14ac:dyDescent="0.25">
      <c r="A16" s="366"/>
      <c r="B16" s="18" t="s">
        <v>7</v>
      </c>
      <c r="C16" s="18" t="s">
        <v>8</v>
      </c>
      <c r="D16" s="370"/>
      <c r="E16" s="365"/>
      <c r="F16" s="370"/>
      <c r="G16" s="365"/>
      <c r="H16" s="370"/>
      <c r="I16" s="366"/>
      <c r="J16" s="370"/>
    </row>
    <row r="17" spans="1:10" ht="26.25" customHeight="1" x14ac:dyDescent="0.25">
      <c r="A17" s="287" t="s">
        <v>295</v>
      </c>
      <c r="B17" s="242"/>
      <c r="C17" s="242"/>
      <c r="D17" s="19"/>
      <c r="E17" s="242"/>
      <c r="F17" s="19"/>
      <c r="G17" s="278">
        <f>IF($B$9="Choisir dans la liste",0,IF($D$10&gt;0,0,VLOOKUP($B$9,'LISTE DES DIPLOMES EP + DUREE'!$B$3:$L$34,7,FALSE)*$F$9))</f>
        <v>0</v>
      </c>
      <c r="H17" s="19"/>
      <c r="I17" s="240" t="str">
        <f>IF($B$9="Choisir dans la liste","",IF(G17=0,0,B17+C17+E17+G17))</f>
        <v/>
      </c>
      <c r="J17" s="20"/>
    </row>
    <row r="18" spans="1:10" ht="26.25" customHeight="1" x14ac:dyDescent="0.25">
      <c r="A18" s="287" t="s">
        <v>296</v>
      </c>
      <c r="B18" s="242"/>
      <c r="C18" s="242"/>
      <c r="D18" s="19"/>
      <c r="E18" s="242"/>
      <c r="F18" s="19"/>
      <c r="G18" s="278">
        <f>IF($B$9="Choisir dans la liste",0,IF($D$10&gt;0,0,VLOOKUP($B$9,'LISTE DES DIPLOMES EP + DUREE'!$B$3:$L$34,8,FALSE)*$F$9))</f>
        <v>0</v>
      </c>
      <c r="H18" s="19"/>
      <c r="I18" s="240" t="str">
        <f>IF($B$9="Choisir dans la liste","",IF(G18=0,0,B18+C18+E18+G18))</f>
        <v/>
      </c>
      <c r="J18" s="20"/>
    </row>
    <row r="19" spans="1:10" ht="26.25" customHeight="1" x14ac:dyDescent="0.25">
      <c r="A19" s="287" t="s">
        <v>297</v>
      </c>
      <c r="B19" s="242"/>
      <c r="C19" s="242"/>
      <c r="D19" s="19"/>
      <c r="E19" s="242"/>
      <c r="F19" s="19"/>
      <c r="G19" s="278">
        <f>IF($B$9="Choisir dans la liste",0,IF($D$10&gt;0,0,VLOOKUP($B$9,'LISTE DES DIPLOMES EP + DUREE'!$B$3:$L$34,9,FALSE)*$F$9))</f>
        <v>0</v>
      </c>
      <c r="H19" s="19"/>
      <c r="I19" s="240" t="str">
        <f>IF($B$9="Choisir dans la liste","",IF(G19=0,0,B19+C19+E19+G19))</f>
        <v/>
      </c>
      <c r="J19" s="20"/>
    </row>
    <row r="20" spans="1:10" ht="26.25" customHeight="1" x14ac:dyDescent="0.25">
      <c r="A20" s="287" t="s">
        <v>298</v>
      </c>
      <c r="B20" s="242"/>
      <c r="C20" s="242"/>
      <c r="D20" s="19"/>
      <c r="E20" s="242"/>
      <c r="F20" s="19"/>
      <c r="G20" s="278">
        <f>IF($B$9="Choisir dans la liste",0,IF($D$10&gt;0,0,VLOOKUP($B$9,'LISTE DES DIPLOMES EP + DUREE'!$B$3:$L$34,10,FALSE)*$F$9))</f>
        <v>0</v>
      </c>
      <c r="H20" s="19"/>
      <c r="I20" s="240" t="str">
        <f>IF($B$9="Choisir dans la liste","",IF(G20=0,0,B20+C20+E20+G20))</f>
        <v/>
      </c>
      <c r="J20" s="21"/>
    </row>
    <row r="21" spans="1:10" ht="26.25" customHeight="1" x14ac:dyDescent="0.25">
      <c r="A21" s="287" t="s">
        <v>299</v>
      </c>
      <c r="B21" s="242"/>
      <c r="C21" s="242"/>
      <c r="D21" s="19"/>
      <c r="E21" s="242"/>
      <c r="F21" s="19"/>
      <c r="G21" s="278">
        <f>IF($B$9="Choisir dans la liste",0,IF($D$10&gt;0,0,VLOOKUP($B$9,'LISTE DES DIPLOMES EP + DUREE'!$B$3:$L$34,11,FALSE)*$F$9))</f>
        <v>0</v>
      </c>
      <c r="H21" s="19"/>
      <c r="I21" s="240" t="str">
        <f>IF($B$9="Choisir dans la liste","",IF(G21=0,0,B21+C21+E21+G21))</f>
        <v/>
      </c>
      <c r="J21" s="21"/>
    </row>
    <row r="22" spans="1:10" s="264" customFormat="1" ht="26.25" customHeight="1" x14ac:dyDescent="0.3">
      <c r="A22" s="22" t="s">
        <v>9</v>
      </c>
      <c r="B22" s="243">
        <f>SUM(B17:B21)</f>
        <v>0</v>
      </c>
      <c r="C22" s="243">
        <f>SUM(C17:C21)</f>
        <v>0</v>
      </c>
      <c r="D22" s="23"/>
      <c r="E22" s="239">
        <f>SUM(E17:E21)</f>
        <v>0</v>
      </c>
      <c r="F22" s="23"/>
      <c r="G22" s="239" t="str">
        <f>IF(B9="Choisir dans la liste","",IF(D10&gt;0,"",IF(G17=0,"Coûts ventilés par l'ANFH",G17+G18+G19+G20+G21)))</f>
        <v/>
      </c>
      <c r="H22" s="23" t="e">
        <f>IF(G17&gt;0,0,IF(B11="",D10*F9,B11*F9))</f>
        <v>#VALUE!</v>
      </c>
      <c r="I22" s="241" t="e">
        <f>IF(G17=0,B22+C22+E22+H22,SUM(I17:I21))</f>
        <v>#VALUE!</v>
      </c>
      <c r="J22" s="24"/>
    </row>
    <row r="23" spans="1:10" ht="26.25" customHeight="1" x14ac:dyDescent="0.25">
      <c r="A23" s="37"/>
      <c r="E23" s="48"/>
      <c r="J23" s="38"/>
    </row>
    <row r="24" spans="1:10" ht="26.25" customHeight="1" x14ac:dyDescent="0.25">
      <c r="A24" s="37"/>
      <c r="J24" s="39"/>
    </row>
    <row r="25" spans="1:10" ht="26.25" customHeight="1" x14ac:dyDescent="0.25">
      <c r="A25" s="37"/>
      <c r="B25" s="55"/>
      <c r="C25" s="55"/>
      <c r="D25" s="55"/>
      <c r="E25" s="55"/>
      <c r="F25" s="56"/>
      <c r="G25" s="365" t="s">
        <v>284</v>
      </c>
      <c r="H25" s="365"/>
      <c r="I25" s="371" t="e">
        <f>I22</f>
        <v>#VALUE!</v>
      </c>
      <c r="J25" s="371"/>
    </row>
    <row r="26" spans="1:10" s="264" customFormat="1" ht="26.25" customHeight="1" x14ac:dyDescent="0.25">
      <c r="A26" s="40"/>
      <c r="B26" s="7"/>
      <c r="C26" s="7"/>
      <c r="D26" s="7"/>
      <c r="E26" s="7"/>
      <c r="F26" s="7"/>
      <c r="G26" s="35"/>
      <c r="H26" s="33"/>
      <c r="I26" s="34"/>
      <c r="J26" s="41"/>
    </row>
    <row r="27" spans="1:10" ht="26.25" customHeight="1" x14ac:dyDescent="0.25">
      <c r="A27" s="373" t="s">
        <v>334</v>
      </c>
      <c r="B27" s="374"/>
      <c r="C27" s="374"/>
      <c r="D27" s="374"/>
      <c r="E27" s="374"/>
      <c r="F27" s="374"/>
      <c r="G27" s="42"/>
      <c r="H27" s="43"/>
      <c r="I27" s="44"/>
      <c r="J27" s="45"/>
    </row>
  </sheetData>
  <sheetProtection algorithmName="SHA-512" hashValue="o1xR7EsaQjoRixOdZV59f3DVNAwJIlSWdM51Acv6F5aAYtORGv4tfIxP/6Vw7DEjqUwmhK2YUIqGVe5UL1OySQ==" saltValue="AvsR60PVzRp6wxkIrNYaFA==" spinCount="100000" sheet="1" selectLockedCells="1"/>
  <mergeCells count="30">
    <mergeCell ref="B8:D8"/>
    <mergeCell ref="I8:J8"/>
    <mergeCell ref="C2:F2"/>
    <mergeCell ref="A4:B4"/>
    <mergeCell ref="C4:G4"/>
    <mergeCell ref="A6:J6"/>
    <mergeCell ref="I7:J7"/>
    <mergeCell ref="B9:D9"/>
    <mergeCell ref="I9:J9"/>
    <mergeCell ref="A10:C10"/>
    <mergeCell ref="I10:J10"/>
    <mergeCell ref="C11:D11"/>
    <mergeCell ref="I11:J11"/>
    <mergeCell ref="B12:C12"/>
    <mergeCell ref="E12:F12"/>
    <mergeCell ref="I12:J12"/>
    <mergeCell ref="B13:F13"/>
    <mergeCell ref="A14:J14"/>
    <mergeCell ref="A27:F27"/>
    <mergeCell ref="G15:G16"/>
    <mergeCell ref="H15:H16"/>
    <mergeCell ref="I15:I16"/>
    <mergeCell ref="J15:J16"/>
    <mergeCell ref="G25:H25"/>
    <mergeCell ref="I25:J25"/>
    <mergeCell ref="A15:A16"/>
    <mergeCell ref="B15:C15"/>
    <mergeCell ref="D15:D16"/>
    <mergeCell ref="E15:E16"/>
    <mergeCell ref="F15:F16"/>
  </mergeCells>
  <pageMargins left="0.39370078740157483" right="0" top="0.15748031496062992" bottom="0.19685039370078741" header="0" footer="0.11811023622047245"/>
  <pageSetup paperSize="9" scale="63" orientation="landscape" r:id="rId1"/>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72705" r:id="rId5" name="Check Box 1">
              <controlPr defaultSize="0" autoFill="0" autoLine="0" autoPict="0">
                <anchor moveWithCells="1">
                  <from>
                    <xdr:col>8</xdr:col>
                    <xdr:colOff>76200</xdr:colOff>
                    <xdr:row>8</xdr:row>
                    <xdr:rowOff>106680</xdr:rowOff>
                  </from>
                  <to>
                    <xdr:col>8</xdr:col>
                    <xdr:colOff>464820</xdr:colOff>
                    <xdr:row>9</xdr:row>
                    <xdr:rowOff>121920</xdr:rowOff>
                  </to>
                </anchor>
              </controlPr>
            </control>
          </mc:Choice>
        </mc:AlternateContent>
        <mc:AlternateContent xmlns:mc="http://schemas.openxmlformats.org/markup-compatibility/2006">
          <mc:Choice Requires="x14">
            <control shapeId="72706" r:id="rId6" name="Check Box 2">
              <controlPr defaultSize="0" autoFill="0" autoLine="0" autoPict="0">
                <anchor moveWithCells="1">
                  <from>
                    <xdr:col>8</xdr:col>
                    <xdr:colOff>68580</xdr:colOff>
                    <xdr:row>9</xdr:row>
                    <xdr:rowOff>99060</xdr:rowOff>
                  </from>
                  <to>
                    <xdr:col>8</xdr:col>
                    <xdr:colOff>457200</xdr:colOff>
                    <xdr:row>9</xdr:row>
                    <xdr:rowOff>449580</xdr:rowOff>
                  </to>
                </anchor>
              </controlPr>
            </control>
          </mc:Choice>
        </mc:AlternateContent>
        <mc:AlternateContent xmlns:mc="http://schemas.openxmlformats.org/markup-compatibility/2006">
          <mc:Choice Requires="x14">
            <control shapeId="72707" r:id="rId7" name="Check Box 3">
              <controlPr defaultSize="0" autoFill="0" autoLine="0" autoPict="0">
                <anchor moveWithCells="1">
                  <from>
                    <xdr:col>8</xdr:col>
                    <xdr:colOff>76200</xdr:colOff>
                    <xdr:row>10</xdr:row>
                    <xdr:rowOff>76200</xdr:rowOff>
                  </from>
                  <to>
                    <xdr:col>8</xdr:col>
                    <xdr:colOff>464820</xdr:colOff>
                    <xdr:row>11</xdr:row>
                    <xdr:rowOff>99060</xdr:rowOff>
                  </to>
                </anchor>
              </controlPr>
            </control>
          </mc:Choice>
        </mc:AlternateContent>
        <mc:AlternateContent xmlns:mc="http://schemas.openxmlformats.org/markup-compatibility/2006">
          <mc:Choice Requires="x14">
            <control shapeId="72708" r:id="rId8" name="Check Box 4">
              <controlPr defaultSize="0" autoFill="0" autoLine="0" autoPict="0">
                <anchor moveWithCells="1">
                  <from>
                    <xdr:col>8</xdr:col>
                    <xdr:colOff>99060</xdr:colOff>
                    <xdr:row>11</xdr:row>
                    <xdr:rowOff>68580</xdr:rowOff>
                  </from>
                  <to>
                    <xdr:col>8</xdr:col>
                    <xdr:colOff>487680</xdr:colOff>
                    <xdr:row>11</xdr:row>
                    <xdr:rowOff>441960</xdr:rowOff>
                  </to>
                </anchor>
              </controlPr>
            </control>
          </mc:Choice>
        </mc:AlternateContent>
        <mc:AlternateContent xmlns:mc="http://schemas.openxmlformats.org/markup-compatibility/2006">
          <mc:Choice Requires="x14">
            <control shapeId="72709" r:id="rId9" name="Check Box 5">
              <controlPr defaultSize="0" autoFill="0" autoLine="0" autoPict="0">
                <anchor moveWithCells="1">
                  <from>
                    <xdr:col>8</xdr:col>
                    <xdr:colOff>38100</xdr:colOff>
                    <xdr:row>6</xdr:row>
                    <xdr:rowOff>373380</xdr:rowOff>
                  </from>
                  <to>
                    <xdr:col>8</xdr:col>
                    <xdr:colOff>441960</xdr:colOff>
                    <xdr:row>7</xdr:row>
                    <xdr:rowOff>373380</xdr:rowOff>
                  </to>
                </anchor>
              </controlPr>
            </control>
          </mc:Choice>
        </mc:AlternateContent>
        <mc:AlternateContent xmlns:mc="http://schemas.openxmlformats.org/markup-compatibility/2006">
          <mc:Choice Requires="x14">
            <control shapeId="72710" r:id="rId10" name="Check Box 6">
              <controlPr defaultSize="0" autoFill="0" autoLine="0" autoPict="0">
                <anchor moveWithCells="1">
                  <from>
                    <xdr:col>8</xdr:col>
                    <xdr:colOff>76200</xdr:colOff>
                    <xdr:row>8</xdr:row>
                    <xdr:rowOff>106680</xdr:rowOff>
                  </from>
                  <to>
                    <xdr:col>8</xdr:col>
                    <xdr:colOff>464820</xdr:colOff>
                    <xdr:row>9</xdr:row>
                    <xdr:rowOff>121920</xdr:rowOff>
                  </to>
                </anchor>
              </controlPr>
            </control>
          </mc:Choice>
        </mc:AlternateContent>
        <mc:AlternateContent xmlns:mc="http://schemas.openxmlformats.org/markup-compatibility/2006">
          <mc:Choice Requires="x14">
            <control shapeId="72711" r:id="rId11" name="Check Box 7">
              <controlPr defaultSize="0" autoFill="0" autoLine="0" autoPict="0">
                <anchor moveWithCells="1">
                  <from>
                    <xdr:col>8</xdr:col>
                    <xdr:colOff>68580</xdr:colOff>
                    <xdr:row>9</xdr:row>
                    <xdr:rowOff>99060</xdr:rowOff>
                  </from>
                  <to>
                    <xdr:col>8</xdr:col>
                    <xdr:colOff>457200</xdr:colOff>
                    <xdr:row>9</xdr:row>
                    <xdr:rowOff>449580</xdr:rowOff>
                  </to>
                </anchor>
              </controlPr>
            </control>
          </mc:Choice>
        </mc:AlternateContent>
        <mc:AlternateContent xmlns:mc="http://schemas.openxmlformats.org/markup-compatibility/2006">
          <mc:Choice Requires="x14">
            <control shapeId="72712" r:id="rId12" name="Check Box 8">
              <controlPr defaultSize="0" autoFill="0" autoLine="0" autoPict="0">
                <anchor moveWithCells="1">
                  <from>
                    <xdr:col>8</xdr:col>
                    <xdr:colOff>76200</xdr:colOff>
                    <xdr:row>10</xdr:row>
                    <xdr:rowOff>76200</xdr:rowOff>
                  </from>
                  <to>
                    <xdr:col>8</xdr:col>
                    <xdr:colOff>464820</xdr:colOff>
                    <xdr:row>11</xdr:row>
                    <xdr:rowOff>99060</xdr:rowOff>
                  </to>
                </anchor>
              </controlPr>
            </control>
          </mc:Choice>
        </mc:AlternateContent>
        <mc:AlternateContent xmlns:mc="http://schemas.openxmlformats.org/markup-compatibility/2006">
          <mc:Choice Requires="x14">
            <control shapeId="72713" r:id="rId13" name="Check Box 9">
              <controlPr defaultSize="0" autoFill="0" autoLine="0" autoPict="0">
                <anchor moveWithCells="1">
                  <from>
                    <xdr:col>8</xdr:col>
                    <xdr:colOff>99060</xdr:colOff>
                    <xdr:row>11</xdr:row>
                    <xdr:rowOff>68580</xdr:rowOff>
                  </from>
                  <to>
                    <xdr:col>8</xdr:col>
                    <xdr:colOff>487680</xdr:colOff>
                    <xdr:row>11</xdr:row>
                    <xdr:rowOff>441960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9006A693-A460-4BBC-BF81-6B0A1BBBF4F3}">
          <x14:formula1>
            <xm:f>'LISTE DES GRADES ET CATEGORIES'!$A$4:$A$20</xm:f>
          </x14:formula1>
          <xm:sqref>F8</xm:sqref>
        </x14:dataValidation>
        <x14:dataValidation type="list" allowBlank="1" showInputMessage="1" showErrorMessage="1" xr:uid="{44313FB9-D0DE-4504-B144-5D21D18351B8}">
          <x14:formula1>
            <xm:f>'Liste Ets'!$A$1:$A$107</xm:f>
          </x14:formula1>
          <xm:sqref>C4:G4</xm:sqref>
        </x14:dataValidation>
        <x14:dataValidation type="list" allowBlank="1" showInputMessage="1" showErrorMessage="1" xr:uid="{D03561FE-96DB-4C7A-B47B-A6AAC6269199}">
          <x14:formula1>
            <xm:f>'LISTE DES DIPLOMES EP + DUREE'!$B$2:$B$35</xm:f>
          </x14:formula1>
          <xm:sqref>B9:D9</xm:sqref>
        </x14:dataValidation>
      </x14:dataValidations>
    </ext>
  </extLs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757089-A7F9-4D8F-A922-0EC58CFDDDB9}">
  <sheetPr codeName="Feuil20">
    <tabColor theme="6" tint="0.39997558519241921"/>
    <pageSetUpPr fitToPage="1"/>
  </sheetPr>
  <dimension ref="A1:J27"/>
  <sheetViews>
    <sheetView showGridLines="0" zoomScale="90" zoomScaleNormal="90" zoomScaleSheetLayoutView="23" workbookViewId="0">
      <selection activeCell="C4" sqref="C4:G4"/>
    </sheetView>
  </sheetViews>
  <sheetFormatPr baseColWidth="10" defaultColWidth="11.44140625" defaultRowHeight="26.25" customHeight="1" x14ac:dyDescent="0.25"/>
  <cols>
    <col min="1" max="1" width="39.6640625" style="7" bestFit="1" customWidth="1"/>
    <col min="2" max="2" width="18.88671875" style="7" customWidth="1"/>
    <col min="3" max="3" width="16.44140625" style="7" customWidth="1"/>
    <col min="4" max="4" width="19.109375" style="7" bestFit="1" customWidth="1"/>
    <col min="5" max="5" width="22.88671875" style="7" bestFit="1" customWidth="1"/>
    <col min="6" max="6" width="19.6640625" style="7" customWidth="1"/>
    <col min="7" max="7" width="27.44140625" style="7" customWidth="1"/>
    <col min="8" max="8" width="20.33203125" style="7" customWidth="1"/>
    <col min="9" max="9" width="20.109375" style="7" customWidth="1"/>
    <col min="10" max="10" width="19.109375" style="7" customWidth="1"/>
    <col min="11" max="11" width="1.109375" style="7" customWidth="1"/>
    <col min="12" max="16384" width="11.44140625" style="7"/>
  </cols>
  <sheetData>
    <row r="1" spans="1:10" ht="26.25" customHeight="1" x14ac:dyDescent="0.25">
      <c r="A1" s="261"/>
      <c r="B1" s="262"/>
      <c r="C1" s="262"/>
      <c r="D1" s="262"/>
      <c r="E1" s="262"/>
      <c r="F1" s="262"/>
      <c r="G1" s="262"/>
      <c r="H1" s="262"/>
      <c r="I1" s="262"/>
      <c r="J1" s="38"/>
    </row>
    <row r="2" spans="1:10" s="263" customFormat="1" ht="45.75" customHeight="1" thickBot="1" x14ac:dyDescent="0.3">
      <c r="A2" s="36"/>
      <c r="B2" s="12"/>
      <c r="C2" s="412" t="s">
        <v>130</v>
      </c>
      <c r="D2" s="412"/>
      <c r="E2" s="412"/>
      <c r="F2" s="413"/>
      <c r="G2" s="302" t="s">
        <v>332</v>
      </c>
      <c r="J2" s="288"/>
    </row>
    <row r="3" spans="1:10" s="263" customFormat="1" ht="45.75" customHeight="1" thickTop="1" x14ac:dyDescent="0.25">
      <c r="A3" s="36"/>
      <c r="B3" s="292"/>
      <c r="C3" s="293"/>
      <c r="D3" s="293"/>
      <c r="E3" s="293"/>
      <c r="F3" s="293"/>
      <c r="G3" s="294"/>
      <c r="J3" s="288"/>
    </row>
    <row r="4" spans="1:10" s="263" customFormat="1" ht="24.6" x14ac:dyDescent="0.25">
      <c r="A4" s="388" t="s">
        <v>158</v>
      </c>
      <c r="B4" s="388"/>
      <c r="C4" s="385" t="s">
        <v>135</v>
      </c>
      <c r="D4" s="386"/>
      <c r="E4" s="386"/>
      <c r="F4" s="386"/>
      <c r="G4" s="387"/>
      <c r="H4" s="25"/>
      <c r="I4" s="25"/>
      <c r="J4" s="289"/>
    </row>
    <row r="5" spans="1:10" s="263" customFormat="1" ht="45.75" customHeight="1" x14ac:dyDescent="0.25">
      <c r="A5" s="36"/>
      <c r="B5" s="292"/>
      <c r="J5" s="288"/>
    </row>
    <row r="6" spans="1:10" s="264" customFormat="1" ht="26.25" customHeight="1" x14ac:dyDescent="0.3">
      <c r="A6" s="390" t="s">
        <v>15</v>
      </c>
      <c r="B6" s="391"/>
      <c r="C6" s="391"/>
      <c r="D6" s="391"/>
      <c r="E6" s="391"/>
      <c r="F6" s="391"/>
      <c r="G6" s="391"/>
      <c r="H6" s="391"/>
      <c r="I6" s="391"/>
      <c r="J6" s="392"/>
    </row>
    <row r="7" spans="1:10" s="265" customFormat="1" ht="31.5" customHeight="1" x14ac:dyDescent="0.25">
      <c r="A7" s="26" t="s">
        <v>14</v>
      </c>
      <c r="B7" s="57"/>
      <c r="C7" s="31"/>
      <c r="E7" s="32"/>
      <c r="F7" s="32"/>
      <c r="G7" s="32"/>
      <c r="H7" s="32"/>
      <c r="I7" s="379" t="s">
        <v>287</v>
      </c>
      <c r="J7" s="380"/>
    </row>
    <row r="8" spans="1:10" s="265" customFormat="1" ht="33.75" customHeight="1" x14ac:dyDescent="0.25">
      <c r="A8" s="26" t="s">
        <v>333</v>
      </c>
      <c r="B8" s="409"/>
      <c r="C8" s="410"/>
      <c r="D8" s="411"/>
      <c r="E8" s="16" t="s">
        <v>157</v>
      </c>
      <c r="F8" s="59" t="s">
        <v>135</v>
      </c>
      <c r="G8" s="16" t="s">
        <v>129</v>
      </c>
      <c r="H8" s="291"/>
      <c r="I8" s="381" t="s">
        <v>292</v>
      </c>
      <c r="J8" s="382"/>
    </row>
    <row r="9" spans="1:10" s="265" customFormat="1" ht="26.25" customHeight="1" x14ac:dyDescent="0.25">
      <c r="A9" s="27" t="s">
        <v>13</v>
      </c>
      <c r="B9" s="406" t="s">
        <v>135</v>
      </c>
      <c r="C9" s="407"/>
      <c r="D9" s="408"/>
      <c r="E9" s="16" t="s">
        <v>155</v>
      </c>
      <c r="F9" s="281" t="str">
        <f>IF(F8="Choisir dans la liste","",IF(D10&gt;0,"21,61",VLOOKUP(F8,'LISTE DES GRADES ET CATEGORIES'!A5:B20,2,FALSE)))</f>
        <v/>
      </c>
      <c r="H9" s="282"/>
      <c r="I9" s="393" t="s">
        <v>285</v>
      </c>
      <c r="J9" s="394"/>
    </row>
    <row r="10" spans="1:10" s="265" customFormat="1" ht="36.75" customHeight="1" x14ac:dyDescent="0.25">
      <c r="A10" s="357" t="s">
        <v>288</v>
      </c>
      <c r="B10" s="358"/>
      <c r="C10" s="358"/>
      <c r="D10" s="58"/>
      <c r="E10" s="268"/>
      <c r="F10" s="268"/>
      <c r="H10" s="283"/>
      <c r="I10" s="393" t="s">
        <v>322</v>
      </c>
      <c r="J10" s="394"/>
    </row>
    <row r="11" spans="1:10" s="272" customFormat="1" ht="26.25" customHeight="1" x14ac:dyDescent="0.25">
      <c r="A11" s="221" t="s">
        <v>156</v>
      </c>
      <c r="B11" s="284" t="str">
        <f>IF(B9="Choisir dans la liste","",IF(D10&gt;0,"",VLOOKUP(B9,diplomes,6,FALSE)))</f>
        <v/>
      </c>
      <c r="C11" s="378" t="s">
        <v>156</v>
      </c>
      <c r="D11" s="378"/>
      <c r="E11" s="285" t="str">
        <f>IF(B9="Choisir dans la liste","",VLOOKUP(B9,'LISTE DES DIPLOMES EP + DUREE'!B4:F34,5,FALSE))</f>
        <v/>
      </c>
      <c r="G11" s="16" t="s">
        <v>151</v>
      </c>
      <c r="H11" s="60"/>
      <c r="I11" s="381" t="s">
        <v>330</v>
      </c>
      <c r="J11" s="394"/>
    </row>
    <row r="12" spans="1:10" s="264" customFormat="1" ht="35.25" customHeight="1" x14ac:dyDescent="0.25">
      <c r="A12" s="26" t="s">
        <v>0</v>
      </c>
      <c r="B12" s="402"/>
      <c r="C12" s="403"/>
      <c r="D12" s="15" t="s">
        <v>1</v>
      </c>
      <c r="E12" s="404"/>
      <c r="F12" s="405"/>
      <c r="G12" s="16" t="s">
        <v>10</v>
      </c>
      <c r="H12" s="286"/>
      <c r="I12" s="381" t="s">
        <v>286</v>
      </c>
      <c r="J12" s="394"/>
    </row>
    <row r="13" spans="1:10" s="276" customFormat="1" ht="26.25" customHeight="1" x14ac:dyDescent="0.3">
      <c r="A13" s="28" t="s">
        <v>2</v>
      </c>
      <c r="B13" s="399"/>
      <c r="C13" s="400"/>
      <c r="D13" s="400"/>
      <c r="E13" s="400"/>
      <c r="F13" s="401"/>
      <c r="G13" s="273"/>
      <c r="H13" s="29"/>
      <c r="I13" s="274"/>
      <c r="J13" s="275"/>
    </row>
    <row r="14" spans="1:10" s="265" customFormat="1" ht="26.25" customHeight="1" x14ac:dyDescent="0.25">
      <c r="A14" s="367" t="s">
        <v>289</v>
      </c>
      <c r="B14" s="368"/>
      <c r="C14" s="368"/>
      <c r="D14" s="368"/>
      <c r="E14" s="368"/>
      <c r="F14" s="368"/>
      <c r="G14" s="368"/>
      <c r="H14" s="368"/>
      <c r="I14" s="368"/>
      <c r="J14" s="369"/>
    </row>
    <row r="15" spans="1:10" s="277" customFormat="1" ht="26.25" customHeight="1" x14ac:dyDescent="0.3">
      <c r="A15" s="366" t="s">
        <v>3</v>
      </c>
      <c r="B15" s="365" t="s">
        <v>4</v>
      </c>
      <c r="C15" s="365"/>
      <c r="D15" s="370" t="s">
        <v>11</v>
      </c>
      <c r="E15" s="365" t="s">
        <v>5</v>
      </c>
      <c r="F15" s="370" t="s">
        <v>11</v>
      </c>
      <c r="G15" s="365" t="s">
        <v>80</v>
      </c>
      <c r="H15" s="370" t="s">
        <v>11</v>
      </c>
      <c r="I15" s="366" t="s">
        <v>6</v>
      </c>
      <c r="J15" s="370" t="s">
        <v>11</v>
      </c>
    </row>
    <row r="16" spans="1:10" s="265" customFormat="1" ht="26.25" customHeight="1" x14ac:dyDescent="0.25">
      <c r="A16" s="366"/>
      <c r="B16" s="18" t="s">
        <v>7</v>
      </c>
      <c r="C16" s="18" t="s">
        <v>8</v>
      </c>
      <c r="D16" s="370"/>
      <c r="E16" s="365"/>
      <c r="F16" s="370"/>
      <c r="G16" s="365"/>
      <c r="H16" s="370"/>
      <c r="I16" s="366"/>
      <c r="J16" s="370"/>
    </row>
    <row r="17" spans="1:10" ht="26.25" customHeight="1" x14ac:dyDescent="0.25">
      <c r="A17" s="287" t="s">
        <v>295</v>
      </c>
      <c r="B17" s="242"/>
      <c r="C17" s="242"/>
      <c r="D17" s="19"/>
      <c r="E17" s="242"/>
      <c r="F17" s="19"/>
      <c r="G17" s="278">
        <f>IF($B$9="Choisir dans la liste",0,IF($D$10&gt;0,0,VLOOKUP($B$9,'LISTE DES DIPLOMES EP + DUREE'!$B$3:$L$34,7,FALSE)*$F$9))</f>
        <v>0</v>
      </c>
      <c r="H17" s="19"/>
      <c r="I17" s="240" t="str">
        <f>IF($B$9="Choisir dans la liste","",IF(G17=0,0,B17+C17+E17+G17))</f>
        <v/>
      </c>
      <c r="J17" s="20"/>
    </row>
    <row r="18" spans="1:10" ht="26.25" customHeight="1" x14ac:dyDescent="0.25">
      <c r="A18" s="287" t="s">
        <v>296</v>
      </c>
      <c r="B18" s="242"/>
      <c r="C18" s="242"/>
      <c r="D18" s="19"/>
      <c r="E18" s="242"/>
      <c r="F18" s="19"/>
      <c r="G18" s="278">
        <f>IF($B$9="Choisir dans la liste",0,IF($D$10&gt;0,0,VLOOKUP($B$9,'LISTE DES DIPLOMES EP + DUREE'!$B$3:$L$34,8,FALSE)*$F$9))</f>
        <v>0</v>
      </c>
      <c r="H18" s="19"/>
      <c r="I18" s="240" t="str">
        <f>IF($B$9="Choisir dans la liste","",IF(G18=0,0,B18+C18+E18+G18))</f>
        <v/>
      </c>
      <c r="J18" s="20"/>
    </row>
    <row r="19" spans="1:10" ht="26.25" customHeight="1" x14ac:dyDescent="0.25">
      <c r="A19" s="287" t="s">
        <v>297</v>
      </c>
      <c r="B19" s="242"/>
      <c r="C19" s="242"/>
      <c r="D19" s="19"/>
      <c r="E19" s="242"/>
      <c r="F19" s="19"/>
      <c r="G19" s="278">
        <f>IF($B$9="Choisir dans la liste",0,IF($D$10&gt;0,0,VLOOKUP($B$9,'LISTE DES DIPLOMES EP + DUREE'!$B$3:$L$34,9,FALSE)*$F$9))</f>
        <v>0</v>
      </c>
      <c r="H19" s="19"/>
      <c r="I19" s="240" t="str">
        <f>IF($B$9="Choisir dans la liste","",IF(G19=0,0,B19+C19+E19+G19))</f>
        <v/>
      </c>
      <c r="J19" s="20"/>
    </row>
    <row r="20" spans="1:10" ht="26.25" customHeight="1" x14ac:dyDescent="0.25">
      <c r="A20" s="287" t="s">
        <v>298</v>
      </c>
      <c r="B20" s="242"/>
      <c r="C20" s="242"/>
      <c r="D20" s="19"/>
      <c r="E20" s="242"/>
      <c r="F20" s="19"/>
      <c r="G20" s="278">
        <f>IF($B$9="Choisir dans la liste",0,IF($D$10&gt;0,0,VLOOKUP($B$9,'LISTE DES DIPLOMES EP + DUREE'!$B$3:$L$34,10,FALSE)*$F$9))</f>
        <v>0</v>
      </c>
      <c r="H20" s="19"/>
      <c r="I20" s="240" t="str">
        <f>IF($B$9="Choisir dans la liste","",IF(G20=0,0,B20+C20+E20+G20))</f>
        <v/>
      </c>
      <c r="J20" s="21"/>
    </row>
    <row r="21" spans="1:10" ht="26.25" customHeight="1" x14ac:dyDescent="0.25">
      <c r="A21" s="287" t="s">
        <v>299</v>
      </c>
      <c r="B21" s="242"/>
      <c r="C21" s="242"/>
      <c r="D21" s="19"/>
      <c r="E21" s="242"/>
      <c r="F21" s="19"/>
      <c r="G21" s="278">
        <f>IF($B$9="Choisir dans la liste",0,IF($D$10&gt;0,0,VLOOKUP($B$9,'LISTE DES DIPLOMES EP + DUREE'!$B$3:$L$34,11,FALSE)*$F$9))</f>
        <v>0</v>
      </c>
      <c r="H21" s="19"/>
      <c r="I21" s="240" t="str">
        <f>IF($B$9="Choisir dans la liste","",IF(G21=0,0,B21+C21+E21+G21))</f>
        <v/>
      </c>
      <c r="J21" s="21"/>
    </row>
    <row r="22" spans="1:10" s="264" customFormat="1" ht="26.25" customHeight="1" x14ac:dyDescent="0.3">
      <c r="A22" s="22" t="s">
        <v>9</v>
      </c>
      <c r="B22" s="243">
        <f>SUM(B17:B21)</f>
        <v>0</v>
      </c>
      <c r="C22" s="243">
        <f>SUM(C17:C21)</f>
        <v>0</v>
      </c>
      <c r="D22" s="23"/>
      <c r="E22" s="239">
        <f>SUM(E17:E21)</f>
        <v>0</v>
      </c>
      <c r="F22" s="23"/>
      <c r="G22" s="239" t="str">
        <f>IF(B9="Choisir dans la liste","",IF(D10&gt;0,"",IF(G17=0,"Coûts ventilés par l'ANFH",G17+G18+G19+G20+G21)))</f>
        <v/>
      </c>
      <c r="H22" s="23" t="e">
        <f>IF(G17&gt;0,0,IF(B11="",D10*F9,B11*F9))</f>
        <v>#VALUE!</v>
      </c>
      <c r="I22" s="241" t="e">
        <f>IF(G17=0,B22+C22+E22+H22,SUM(I17:I21))</f>
        <v>#VALUE!</v>
      </c>
      <c r="J22" s="24"/>
    </row>
    <row r="23" spans="1:10" ht="26.25" customHeight="1" x14ac:dyDescent="0.25">
      <c r="A23" s="37"/>
      <c r="E23" s="48"/>
      <c r="J23" s="38"/>
    </row>
    <row r="24" spans="1:10" ht="26.25" customHeight="1" x14ac:dyDescent="0.25">
      <c r="A24" s="37"/>
      <c r="J24" s="39"/>
    </row>
    <row r="25" spans="1:10" ht="26.25" customHeight="1" x14ac:dyDescent="0.25">
      <c r="A25" s="37"/>
      <c r="B25" s="55"/>
      <c r="C25" s="55"/>
      <c r="D25" s="55"/>
      <c r="E25" s="55"/>
      <c r="F25" s="56"/>
      <c r="G25" s="365" t="s">
        <v>284</v>
      </c>
      <c r="H25" s="365"/>
      <c r="I25" s="371" t="e">
        <f>I22</f>
        <v>#VALUE!</v>
      </c>
      <c r="J25" s="371"/>
    </row>
    <row r="26" spans="1:10" s="264" customFormat="1" ht="26.25" customHeight="1" x14ac:dyDescent="0.25">
      <c r="A26" s="40"/>
      <c r="B26" s="7"/>
      <c r="C26" s="7"/>
      <c r="D26" s="7"/>
      <c r="E26" s="7"/>
      <c r="F26" s="7"/>
      <c r="G26" s="35"/>
      <c r="H26" s="33"/>
      <c r="I26" s="34"/>
      <c r="J26" s="41"/>
    </row>
    <row r="27" spans="1:10" ht="26.25" customHeight="1" x14ac:dyDescent="0.25">
      <c r="A27" s="373" t="s">
        <v>334</v>
      </c>
      <c r="B27" s="374"/>
      <c r="C27" s="374"/>
      <c r="D27" s="374"/>
      <c r="E27" s="374"/>
      <c r="F27" s="374"/>
      <c r="G27" s="42"/>
      <c r="H27" s="43"/>
      <c r="I27" s="44"/>
      <c r="J27" s="45"/>
    </row>
  </sheetData>
  <sheetProtection algorithmName="SHA-512" hashValue="1z5zuTAsIQriz0FqSIK/WwIi84xDzhP6/ySLUgA6XskK+6ewYFQ9S6KQXbI4Z+IKp3Nyxj5RhNWJvdjzXfKKpQ==" saltValue="Dan13t6tBbL4kl5Om7m5fg==" spinCount="100000" sheet="1" selectLockedCells="1"/>
  <mergeCells count="30">
    <mergeCell ref="B8:D8"/>
    <mergeCell ref="I8:J8"/>
    <mergeCell ref="C2:F2"/>
    <mergeCell ref="A4:B4"/>
    <mergeCell ref="C4:G4"/>
    <mergeCell ref="A6:J6"/>
    <mergeCell ref="I7:J7"/>
    <mergeCell ref="B9:D9"/>
    <mergeCell ref="I9:J9"/>
    <mergeCell ref="A10:C10"/>
    <mergeCell ref="I10:J10"/>
    <mergeCell ref="C11:D11"/>
    <mergeCell ref="I11:J11"/>
    <mergeCell ref="B12:C12"/>
    <mergeCell ref="E12:F12"/>
    <mergeCell ref="I12:J12"/>
    <mergeCell ref="B13:F13"/>
    <mergeCell ref="A14:J14"/>
    <mergeCell ref="A27:F27"/>
    <mergeCell ref="G15:G16"/>
    <mergeCell ref="H15:H16"/>
    <mergeCell ref="I15:I16"/>
    <mergeCell ref="J15:J16"/>
    <mergeCell ref="G25:H25"/>
    <mergeCell ref="I25:J25"/>
    <mergeCell ref="A15:A16"/>
    <mergeCell ref="B15:C15"/>
    <mergeCell ref="D15:D16"/>
    <mergeCell ref="E15:E16"/>
    <mergeCell ref="F15:F16"/>
  </mergeCells>
  <pageMargins left="0.39370078740157483" right="0" top="0.15748031496062992" bottom="0.19685039370078741" header="0" footer="0.11811023622047245"/>
  <pageSetup paperSize="9" scale="63" orientation="landscape" r:id="rId1"/>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73729" r:id="rId5" name="Check Box 1">
              <controlPr defaultSize="0" autoFill="0" autoLine="0" autoPict="0">
                <anchor moveWithCells="1">
                  <from>
                    <xdr:col>8</xdr:col>
                    <xdr:colOff>76200</xdr:colOff>
                    <xdr:row>8</xdr:row>
                    <xdr:rowOff>106680</xdr:rowOff>
                  </from>
                  <to>
                    <xdr:col>8</xdr:col>
                    <xdr:colOff>464820</xdr:colOff>
                    <xdr:row>9</xdr:row>
                    <xdr:rowOff>121920</xdr:rowOff>
                  </to>
                </anchor>
              </controlPr>
            </control>
          </mc:Choice>
        </mc:AlternateContent>
        <mc:AlternateContent xmlns:mc="http://schemas.openxmlformats.org/markup-compatibility/2006">
          <mc:Choice Requires="x14">
            <control shapeId="73730" r:id="rId6" name="Check Box 2">
              <controlPr defaultSize="0" autoFill="0" autoLine="0" autoPict="0">
                <anchor moveWithCells="1">
                  <from>
                    <xdr:col>8</xdr:col>
                    <xdr:colOff>68580</xdr:colOff>
                    <xdr:row>9</xdr:row>
                    <xdr:rowOff>99060</xdr:rowOff>
                  </from>
                  <to>
                    <xdr:col>8</xdr:col>
                    <xdr:colOff>457200</xdr:colOff>
                    <xdr:row>9</xdr:row>
                    <xdr:rowOff>449580</xdr:rowOff>
                  </to>
                </anchor>
              </controlPr>
            </control>
          </mc:Choice>
        </mc:AlternateContent>
        <mc:AlternateContent xmlns:mc="http://schemas.openxmlformats.org/markup-compatibility/2006">
          <mc:Choice Requires="x14">
            <control shapeId="73731" r:id="rId7" name="Check Box 3">
              <controlPr defaultSize="0" autoFill="0" autoLine="0" autoPict="0">
                <anchor moveWithCells="1">
                  <from>
                    <xdr:col>8</xdr:col>
                    <xdr:colOff>76200</xdr:colOff>
                    <xdr:row>10</xdr:row>
                    <xdr:rowOff>76200</xdr:rowOff>
                  </from>
                  <to>
                    <xdr:col>8</xdr:col>
                    <xdr:colOff>464820</xdr:colOff>
                    <xdr:row>11</xdr:row>
                    <xdr:rowOff>99060</xdr:rowOff>
                  </to>
                </anchor>
              </controlPr>
            </control>
          </mc:Choice>
        </mc:AlternateContent>
        <mc:AlternateContent xmlns:mc="http://schemas.openxmlformats.org/markup-compatibility/2006">
          <mc:Choice Requires="x14">
            <control shapeId="73732" r:id="rId8" name="Check Box 4">
              <controlPr defaultSize="0" autoFill="0" autoLine="0" autoPict="0">
                <anchor moveWithCells="1">
                  <from>
                    <xdr:col>8</xdr:col>
                    <xdr:colOff>99060</xdr:colOff>
                    <xdr:row>11</xdr:row>
                    <xdr:rowOff>68580</xdr:rowOff>
                  </from>
                  <to>
                    <xdr:col>8</xdr:col>
                    <xdr:colOff>487680</xdr:colOff>
                    <xdr:row>11</xdr:row>
                    <xdr:rowOff>441960</xdr:rowOff>
                  </to>
                </anchor>
              </controlPr>
            </control>
          </mc:Choice>
        </mc:AlternateContent>
        <mc:AlternateContent xmlns:mc="http://schemas.openxmlformats.org/markup-compatibility/2006">
          <mc:Choice Requires="x14">
            <control shapeId="73733" r:id="rId9" name="Check Box 5">
              <controlPr defaultSize="0" autoFill="0" autoLine="0" autoPict="0">
                <anchor moveWithCells="1">
                  <from>
                    <xdr:col>8</xdr:col>
                    <xdr:colOff>38100</xdr:colOff>
                    <xdr:row>6</xdr:row>
                    <xdr:rowOff>373380</xdr:rowOff>
                  </from>
                  <to>
                    <xdr:col>8</xdr:col>
                    <xdr:colOff>441960</xdr:colOff>
                    <xdr:row>7</xdr:row>
                    <xdr:rowOff>373380</xdr:rowOff>
                  </to>
                </anchor>
              </controlPr>
            </control>
          </mc:Choice>
        </mc:AlternateContent>
        <mc:AlternateContent xmlns:mc="http://schemas.openxmlformats.org/markup-compatibility/2006">
          <mc:Choice Requires="x14">
            <control shapeId="73734" r:id="rId10" name="Check Box 6">
              <controlPr defaultSize="0" autoFill="0" autoLine="0" autoPict="0">
                <anchor moveWithCells="1">
                  <from>
                    <xdr:col>8</xdr:col>
                    <xdr:colOff>76200</xdr:colOff>
                    <xdr:row>8</xdr:row>
                    <xdr:rowOff>106680</xdr:rowOff>
                  </from>
                  <to>
                    <xdr:col>8</xdr:col>
                    <xdr:colOff>464820</xdr:colOff>
                    <xdr:row>9</xdr:row>
                    <xdr:rowOff>121920</xdr:rowOff>
                  </to>
                </anchor>
              </controlPr>
            </control>
          </mc:Choice>
        </mc:AlternateContent>
        <mc:AlternateContent xmlns:mc="http://schemas.openxmlformats.org/markup-compatibility/2006">
          <mc:Choice Requires="x14">
            <control shapeId="73735" r:id="rId11" name="Check Box 7">
              <controlPr defaultSize="0" autoFill="0" autoLine="0" autoPict="0">
                <anchor moveWithCells="1">
                  <from>
                    <xdr:col>8</xdr:col>
                    <xdr:colOff>68580</xdr:colOff>
                    <xdr:row>9</xdr:row>
                    <xdr:rowOff>99060</xdr:rowOff>
                  </from>
                  <to>
                    <xdr:col>8</xdr:col>
                    <xdr:colOff>457200</xdr:colOff>
                    <xdr:row>9</xdr:row>
                    <xdr:rowOff>449580</xdr:rowOff>
                  </to>
                </anchor>
              </controlPr>
            </control>
          </mc:Choice>
        </mc:AlternateContent>
        <mc:AlternateContent xmlns:mc="http://schemas.openxmlformats.org/markup-compatibility/2006">
          <mc:Choice Requires="x14">
            <control shapeId="73736" r:id="rId12" name="Check Box 8">
              <controlPr defaultSize="0" autoFill="0" autoLine="0" autoPict="0">
                <anchor moveWithCells="1">
                  <from>
                    <xdr:col>8</xdr:col>
                    <xdr:colOff>76200</xdr:colOff>
                    <xdr:row>10</xdr:row>
                    <xdr:rowOff>76200</xdr:rowOff>
                  </from>
                  <to>
                    <xdr:col>8</xdr:col>
                    <xdr:colOff>464820</xdr:colOff>
                    <xdr:row>11</xdr:row>
                    <xdr:rowOff>99060</xdr:rowOff>
                  </to>
                </anchor>
              </controlPr>
            </control>
          </mc:Choice>
        </mc:AlternateContent>
        <mc:AlternateContent xmlns:mc="http://schemas.openxmlformats.org/markup-compatibility/2006">
          <mc:Choice Requires="x14">
            <control shapeId="73737" r:id="rId13" name="Check Box 9">
              <controlPr defaultSize="0" autoFill="0" autoLine="0" autoPict="0">
                <anchor moveWithCells="1">
                  <from>
                    <xdr:col>8</xdr:col>
                    <xdr:colOff>99060</xdr:colOff>
                    <xdr:row>11</xdr:row>
                    <xdr:rowOff>68580</xdr:rowOff>
                  </from>
                  <to>
                    <xdr:col>8</xdr:col>
                    <xdr:colOff>487680</xdr:colOff>
                    <xdr:row>11</xdr:row>
                    <xdr:rowOff>441960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E2D34DE3-3CC4-494E-B9D6-C88DBF438CA1}">
          <x14:formula1>
            <xm:f>'Liste Ets'!$A$1:$A$107</xm:f>
          </x14:formula1>
          <xm:sqref>C4:G4</xm:sqref>
        </x14:dataValidation>
        <x14:dataValidation type="list" allowBlank="1" showInputMessage="1" showErrorMessage="1" xr:uid="{33179F05-64DC-4555-AEA2-125B05893FEE}">
          <x14:formula1>
            <xm:f>'LISTE DES GRADES ET CATEGORIES'!$A$4:$A$20</xm:f>
          </x14:formula1>
          <xm:sqref>F8</xm:sqref>
        </x14:dataValidation>
        <x14:dataValidation type="list" allowBlank="1" showInputMessage="1" showErrorMessage="1" xr:uid="{89662375-E1D2-43B2-BFC4-05B6FD8194BB}">
          <x14:formula1>
            <xm:f>'LISTE DES DIPLOMES EP + DUREE'!$B$2:$B$35</xm:f>
          </x14:formula1>
          <xm:sqref>B9:D9</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5">
    <tabColor theme="4" tint="0.39997558519241921"/>
    <pageSetUpPr fitToPage="1"/>
  </sheetPr>
  <dimension ref="A1:P56"/>
  <sheetViews>
    <sheetView showGridLines="0" view="pageBreakPreview" zoomScaleNormal="100" zoomScaleSheetLayoutView="100" workbookViewId="0">
      <selection activeCell="B3" sqref="B3:E3"/>
    </sheetView>
  </sheetViews>
  <sheetFormatPr baseColWidth="10" defaultColWidth="11.44140625" defaultRowHeight="14.4" x14ac:dyDescent="0.3"/>
  <cols>
    <col min="1" max="1" width="39" customWidth="1"/>
    <col min="2" max="2" width="19.109375" bestFit="1" customWidth="1"/>
    <col min="3" max="3" width="12.44140625" customWidth="1"/>
    <col min="4" max="4" width="9.33203125" bestFit="1" customWidth="1"/>
    <col min="5" max="5" width="25.88671875" bestFit="1" customWidth="1"/>
    <col min="6" max="6" width="12.44140625" customWidth="1"/>
    <col min="7" max="7" width="9.33203125" bestFit="1" customWidth="1"/>
    <col min="8" max="8" width="23.88671875" bestFit="1" customWidth="1"/>
    <col min="9" max="9" width="12.44140625" customWidth="1"/>
    <col min="10" max="10" width="9.33203125" bestFit="1" customWidth="1"/>
    <col min="11" max="11" width="12.109375" bestFit="1" customWidth="1"/>
    <col min="12" max="12" width="5" customWidth="1"/>
    <col min="13" max="13" width="6.5546875" customWidth="1"/>
    <col min="14" max="14" width="11.33203125" bestFit="1" customWidth="1"/>
    <col min="15" max="15" width="11.5546875" bestFit="1" customWidth="1"/>
    <col min="16" max="16" width="7" bestFit="1" customWidth="1"/>
  </cols>
  <sheetData>
    <row r="1" spans="1:16" ht="62.25" customHeight="1" thickTop="1" x14ac:dyDescent="0.85">
      <c r="A1" s="414" t="s">
        <v>174</v>
      </c>
      <c r="B1" s="415"/>
      <c r="C1" s="415"/>
      <c r="D1" s="415"/>
      <c r="E1" s="415"/>
      <c r="F1" s="415"/>
      <c r="G1" s="415"/>
      <c r="H1" s="415"/>
      <c r="I1" s="415"/>
      <c r="J1" s="415"/>
      <c r="K1" s="415"/>
      <c r="L1" s="415"/>
      <c r="M1" s="415"/>
      <c r="N1" s="415"/>
      <c r="O1" s="415"/>
      <c r="P1" s="416"/>
    </row>
    <row r="2" spans="1:16" x14ac:dyDescent="0.3">
      <c r="A2" s="245"/>
      <c r="B2" s="61"/>
      <c r="C2" s="61"/>
      <c r="D2" s="61"/>
      <c r="E2" s="61"/>
      <c r="F2" s="61"/>
      <c r="G2" s="61"/>
      <c r="H2" s="61"/>
      <c r="I2" s="61"/>
      <c r="J2" s="61"/>
      <c r="K2" s="61"/>
      <c r="L2" s="61"/>
      <c r="M2" s="61"/>
      <c r="N2" s="61"/>
      <c r="P2" s="62"/>
    </row>
    <row r="3" spans="1:16" x14ac:dyDescent="0.3">
      <c r="A3" s="246" t="s">
        <v>73</v>
      </c>
      <c r="B3" s="423"/>
      <c r="C3" s="423"/>
      <c r="D3" s="423"/>
      <c r="E3" s="423"/>
      <c r="G3" s="63"/>
      <c r="H3" s="64"/>
      <c r="J3" s="65"/>
      <c r="L3" s="63"/>
      <c r="M3" s="66"/>
      <c r="N3" s="66"/>
      <c r="P3" s="67"/>
    </row>
    <row r="4" spans="1:16" s="71" customFormat="1" ht="30" customHeight="1" x14ac:dyDescent="0.3">
      <c r="A4" s="68"/>
      <c r="B4" s="69"/>
      <c r="C4" s="70"/>
      <c r="D4" s="70"/>
      <c r="E4" s="70"/>
      <c r="F4" s="442" t="s">
        <v>18</v>
      </c>
      <c r="G4" s="443"/>
      <c r="H4" s="235" t="s">
        <v>19</v>
      </c>
      <c r="I4" s="417" t="s">
        <v>168</v>
      </c>
      <c r="J4" s="418"/>
      <c r="K4" s="421"/>
      <c r="L4" s="422"/>
      <c r="M4" s="422"/>
      <c r="N4" s="422"/>
      <c r="P4" s="72"/>
    </row>
    <row r="5" spans="1:16" s="71" customFormat="1" x14ac:dyDescent="0.3">
      <c r="A5" s="73" t="s">
        <v>20</v>
      </c>
      <c r="B5" s="424" t="s">
        <v>135</v>
      </c>
      <c r="C5" s="424"/>
      <c r="D5" s="424"/>
      <c r="F5" s="444"/>
      <c r="G5" s="445"/>
      <c r="H5" s="74"/>
      <c r="I5" s="419" t="str">
        <f>IF(B5="Choisir dans la liste","",VLOOKUP(B5,'LISTE DES DIPLOMES EP + DUREE'!B4:F34,5,FALSE))</f>
        <v/>
      </c>
      <c r="J5" s="420"/>
      <c r="P5" s="72"/>
    </row>
    <row r="6" spans="1:16" ht="15" thickBot="1" x14ac:dyDescent="0.35">
      <c r="A6" s="75"/>
      <c r="B6" s="76"/>
      <c r="C6" s="76"/>
      <c r="D6" s="76"/>
      <c r="E6" s="76"/>
      <c r="F6" s="64"/>
      <c r="G6" s="64"/>
      <c r="H6" s="64"/>
      <c r="I6" s="64"/>
      <c r="J6" s="64"/>
      <c r="K6" s="64"/>
      <c r="L6" s="64"/>
      <c r="M6" s="64"/>
      <c r="N6" s="64"/>
      <c r="O6" s="64"/>
      <c r="P6" s="77"/>
    </row>
    <row r="7" spans="1:16" x14ac:dyDescent="0.3">
      <c r="A7" s="446" t="s">
        <v>70</v>
      </c>
      <c r="B7" s="447"/>
      <c r="C7" s="447"/>
      <c r="D7" s="447"/>
      <c r="E7" s="447"/>
      <c r="F7" s="447"/>
      <c r="G7" s="447"/>
      <c r="H7" s="447"/>
      <c r="I7" s="447"/>
      <c r="J7" s="447"/>
      <c r="K7" s="447"/>
      <c r="L7" s="447"/>
      <c r="M7" s="447"/>
      <c r="N7" s="447"/>
      <c r="O7" s="447"/>
      <c r="P7" s="448"/>
    </row>
    <row r="8" spans="1:16" s="71" customFormat="1" x14ac:dyDescent="0.3">
      <c r="A8" s="467" t="s">
        <v>74</v>
      </c>
      <c r="B8" s="468"/>
      <c r="C8" s="468"/>
      <c r="D8" s="468"/>
      <c r="E8" s="78"/>
      <c r="F8" s="78"/>
      <c r="G8" s="79"/>
      <c r="H8" s="79"/>
      <c r="I8" s="80"/>
      <c r="J8" s="80"/>
      <c r="K8" s="81"/>
      <c r="L8" s="82"/>
      <c r="M8" s="82"/>
      <c r="N8" s="426" t="s">
        <v>21</v>
      </c>
      <c r="O8" s="426"/>
      <c r="P8" s="427"/>
    </row>
    <row r="9" spans="1:16" ht="27.6" x14ac:dyDescent="0.3">
      <c r="A9" s="83" t="s">
        <v>173</v>
      </c>
      <c r="B9" s="84" t="s">
        <v>22</v>
      </c>
      <c r="C9" s="85" t="s">
        <v>23</v>
      </c>
      <c r="D9" s="86" t="s">
        <v>24</v>
      </c>
      <c r="E9" s="84" t="s">
        <v>25</v>
      </c>
      <c r="F9" s="85" t="s">
        <v>26</v>
      </c>
      <c r="G9" s="87" t="s">
        <v>27</v>
      </c>
      <c r="H9" s="88" t="s">
        <v>28</v>
      </c>
      <c r="I9" s="85" t="s">
        <v>26</v>
      </c>
      <c r="J9" s="89" t="s">
        <v>24</v>
      </c>
      <c r="K9" s="87" t="s">
        <v>6</v>
      </c>
      <c r="L9" s="90"/>
      <c r="M9" s="90"/>
      <c r="N9" s="88" t="s">
        <v>29</v>
      </c>
      <c r="O9" s="85" t="s">
        <v>30</v>
      </c>
      <c r="P9" s="91" t="s">
        <v>31</v>
      </c>
    </row>
    <row r="10" spans="1:16" x14ac:dyDescent="0.3">
      <c r="A10" s="92" t="s">
        <v>32</v>
      </c>
      <c r="B10" s="93">
        <v>0.32</v>
      </c>
      <c r="C10" s="228"/>
      <c r="D10" s="94">
        <f>B10*C10</f>
        <v>0</v>
      </c>
      <c r="E10" s="93">
        <v>0.4</v>
      </c>
      <c r="F10" s="228"/>
      <c r="G10" s="95">
        <f>E10*F10</f>
        <v>0</v>
      </c>
      <c r="H10" s="93">
        <v>0.23</v>
      </c>
      <c r="I10" s="96"/>
      <c r="J10" s="97">
        <f>H10*I10</f>
        <v>0</v>
      </c>
      <c r="K10" s="94">
        <f>D10+G10+J10</f>
        <v>0</v>
      </c>
      <c r="L10" s="90"/>
      <c r="M10" s="90"/>
      <c r="N10" s="21" t="s">
        <v>33</v>
      </c>
      <c r="O10" s="98"/>
      <c r="P10" s="99">
        <f>O10</f>
        <v>0</v>
      </c>
    </row>
    <row r="11" spans="1:16" x14ac:dyDescent="0.3">
      <c r="A11" s="100" t="s">
        <v>34</v>
      </c>
      <c r="B11" s="101">
        <v>0.41</v>
      </c>
      <c r="C11" s="229"/>
      <c r="D11" s="94">
        <f>B11*C11</f>
        <v>0</v>
      </c>
      <c r="E11" s="101">
        <v>0.51</v>
      </c>
      <c r="F11" s="229"/>
      <c r="G11" s="95">
        <f>E11*F11</f>
        <v>0</v>
      </c>
      <c r="H11" s="101">
        <v>0.3</v>
      </c>
      <c r="I11" s="103"/>
      <c r="J11" s="97">
        <f>H11*I11</f>
        <v>0</v>
      </c>
      <c r="K11" s="104">
        <f>D11+G11+J11</f>
        <v>0</v>
      </c>
      <c r="L11" s="90"/>
      <c r="M11" s="90"/>
      <c r="N11" s="21" t="s">
        <v>35</v>
      </c>
      <c r="O11" s="98"/>
      <c r="P11" s="99">
        <f>P10+O11</f>
        <v>0</v>
      </c>
    </row>
    <row r="12" spans="1:16" x14ac:dyDescent="0.3">
      <c r="A12" s="100" t="s">
        <v>36</v>
      </c>
      <c r="B12" s="101">
        <v>0.45</v>
      </c>
      <c r="C12" s="229"/>
      <c r="D12" s="94">
        <f>B12*C12</f>
        <v>0</v>
      </c>
      <c r="E12" s="101">
        <v>0.55000000000000004</v>
      </c>
      <c r="F12" s="229"/>
      <c r="G12" s="95">
        <f>E12*F12</f>
        <v>0</v>
      </c>
      <c r="H12" s="101">
        <v>0.32</v>
      </c>
      <c r="I12" s="103"/>
      <c r="J12" s="97">
        <f>H12*I12</f>
        <v>0</v>
      </c>
      <c r="K12" s="104">
        <f>D12+G12+J12</f>
        <v>0</v>
      </c>
      <c r="L12" s="90"/>
      <c r="M12" s="90"/>
      <c r="N12" s="21" t="s">
        <v>37</v>
      </c>
      <c r="O12" s="98"/>
      <c r="P12" s="99">
        <f>P11+O12</f>
        <v>0</v>
      </c>
    </row>
    <row r="13" spans="1:16" x14ac:dyDescent="0.3">
      <c r="A13" s="105"/>
      <c r="B13" s="106"/>
      <c r="C13" s="106"/>
      <c r="D13" s="106"/>
      <c r="E13" s="106"/>
      <c r="F13" s="106"/>
      <c r="G13" s="107"/>
      <c r="H13" s="107"/>
      <c r="I13" s="428" t="s">
        <v>38</v>
      </c>
      <c r="J13" s="428"/>
      <c r="K13" s="108">
        <f>SUM(K10:K12)</f>
        <v>0</v>
      </c>
      <c r="L13" s="90"/>
      <c r="M13" s="90"/>
      <c r="N13" s="21" t="s">
        <v>39</v>
      </c>
      <c r="O13" s="98"/>
      <c r="P13" s="99">
        <f>P12+O13</f>
        <v>0</v>
      </c>
    </row>
    <row r="14" spans="1:16" x14ac:dyDescent="0.3">
      <c r="A14" s="469"/>
      <c r="B14" s="470"/>
      <c r="C14" s="470"/>
      <c r="D14" s="470"/>
      <c r="E14" s="106"/>
      <c r="F14" s="106"/>
      <c r="G14" s="107"/>
      <c r="H14" s="107"/>
      <c r="I14" s="429"/>
      <c r="J14" s="429"/>
      <c r="K14" s="109"/>
      <c r="L14" s="90"/>
      <c r="M14" s="90"/>
      <c r="N14" s="21" t="s">
        <v>40</v>
      </c>
      <c r="O14" s="98"/>
      <c r="P14" s="99">
        <f>P13+O14</f>
        <v>0</v>
      </c>
    </row>
    <row r="15" spans="1:16" x14ac:dyDescent="0.3">
      <c r="A15" s="475" t="s">
        <v>76</v>
      </c>
      <c r="B15" s="476"/>
      <c r="C15" s="476"/>
      <c r="D15" s="476"/>
      <c r="E15" s="110" t="s">
        <v>41</v>
      </c>
      <c r="F15" s="110" t="s">
        <v>42</v>
      </c>
      <c r="G15" s="111" t="s">
        <v>43</v>
      </c>
      <c r="H15" s="90"/>
      <c r="I15" s="90"/>
      <c r="J15" s="90"/>
      <c r="K15" s="90"/>
      <c r="L15" s="90"/>
      <c r="M15" s="90"/>
      <c r="N15" s="21" t="s">
        <v>44</v>
      </c>
      <c r="O15" s="98"/>
      <c r="P15" s="99">
        <f t="shared" ref="P15:P21" si="0">P14+O15</f>
        <v>0</v>
      </c>
    </row>
    <row r="16" spans="1:16" x14ac:dyDescent="0.3">
      <c r="A16" s="112"/>
      <c r="B16" s="113" t="s">
        <v>45</v>
      </c>
      <c r="C16" s="114"/>
      <c r="D16" s="114"/>
      <c r="E16" s="115"/>
      <c r="F16" s="116"/>
      <c r="G16" s="117">
        <f>E16*F16</f>
        <v>0</v>
      </c>
      <c r="H16" s="90"/>
      <c r="I16" s="90"/>
      <c r="J16" s="90"/>
      <c r="K16" s="90"/>
      <c r="L16" s="90"/>
      <c r="M16" s="90"/>
      <c r="N16" s="21" t="s">
        <v>46</v>
      </c>
      <c r="O16" s="98"/>
      <c r="P16" s="99">
        <f t="shared" si="0"/>
        <v>0</v>
      </c>
    </row>
    <row r="17" spans="1:16" x14ac:dyDescent="0.3">
      <c r="A17" s="112"/>
      <c r="B17" s="113" t="s">
        <v>47</v>
      </c>
      <c r="C17" s="114"/>
      <c r="D17" s="118"/>
      <c r="E17" s="115"/>
      <c r="F17" s="116"/>
      <c r="G17" s="117">
        <f>E17*F17</f>
        <v>0</v>
      </c>
      <c r="H17" s="90"/>
      <c r="I17" s="90"/>
      <c r="J17" s="90"/>
      <c r="K17" s="90"/>
      <c r="L17" s="90"/>
      <c r="M17" s="90"/>
      <c r="N17" s="21" t="s">
        <v>48</v>
      </c>
      <c r="O17" s="98"/>
      <c r="P17" s="99">
        <f t="shared" si="0"/>
        <v>0</v>
      </c>
    </row>
    <row r="18" spans="1:16" x14ac:dyDescent="0.3">
      <c r="A18" s="192"/>
      <c r="B18" s="471" t="s">
        <v>53</v>
      </c>
      <c r="C18" s="472"/>
      <c r="D18" s="473"/>
      <c r="E18" s="115"/>
      <c r="F18" s="116"/>
      <c r="G18" s="117">
        <f>E18*F18</f>
        <v>0</v>
      </c>
      <c r="H18" s="90"/>
      <c r="I18" s="90"/>
      <c r="J18" s="90"/>
      <c r="K18" s="90"/>
      <c r="L18" s="90"/>
      <c r="M18" s="90"/>
      <c r="N18" s="21" t="s">
        <v>49</v>
      </c>
      <c r="O18" s="98"/>
      <c r="P18" s="99">
        <f t="shared" si="0"/>
        <v>0</v>
      </c>
    </row>
    <row r="19" spans="1:16" x14ac:dyDescent="0.3">
      <c r="A19" s="192"/>
      <c r="B19" s="425" t="s">
        <v>77</v>
      </c>
      <c r="C19" s="425"/>
      <c r="D19" s="425"/>
      <c r="E19" s="119"/>
      <c r="F19" s="119"/>
      <c r="G19" s="117">
        <f>E19*F19</f>
        <v>0</v>
      </c>
      <c r="L19" s="90"/>
      <c r="M19" s="90"/>
      <c r="N19" s="21" t="s">
        <v>50</v>
      </c>
      <c r="O19" s="98"/>
      <c r="P19" s="99">
        <f t="shared" si="0"/>
        <v>0</v>
      </c>
    </row>
    <row r="20" spans="1:16" x14ac:dyDescent="0.3">
      <c r="A20" s="236"/>
      <c r="B20" s="237"/>
      <c r="C20" s="237"/>
      <c r="D20" s="237"/>
      <c r="E20" s="120"/>
      <c r="F20" s="120"/>
      <c r="G20" s="80"/>
      <c r="H20" s="80"/>
      <c r="I20" s="80"/>
      <c r="J20" s="80"/>
      <c r="K20" s="121"/>
      <c r="L20" s="90"/>
      <c r="M20" s="90"/>
      <c r="N20" s="21" t="s">
        <v>51</v>
      </c>
      <c r="O20" s="98"/>
      <c r="P20" s="99">
        <f t="shared" si="0"/>
        <v>0</v>
      </c>
    </row>
    <row r="21" spans="1:16" x14ac:dyDescent="0.3">
      <c r="A21" s="247"/>
      <c r="B21" s="477"/>
      <c r="C21" s="477"/>
      <c r="D21" s="477"/>
      <c r="E21" s="122"/>
      <c r="F21" s="123"/>
      <c r="G21" s="123"/>
      <c r="H21" s="122"/>
      <c r="I21" s="122"/>
      <c r="J21" s="122"/>
      <c r="K21" s="122"/>
      <c r="L21" s="90"/>
      <c r="M21" s="90"/>
      <c r="N21" s="21" t="s">
        <v>52</v>
      </c>
      <c r="O21" s="98"/>
      <c r="P21" s="99">
        <f t="shared" si="0"/>
        <v>0</v>
      </c>
    </row>
    <row r="22" spans="1:16" x14ac:dyDescent="0.3">
      <c r="A22" s="192"/>
      <c r="L22" s="90"/>
      <c r="M22" s="90"/>
      <c r="N22" s="124"/>
      <c r="O22" s="125" t="s">
        <v>43</v>
      </c>
      <c r="P22" s="126">
        <f>P21</f>
        <v>0</v>
      </c>
    </row>
    <row r="23" spans="1:16" ht="15" thickBot="1" x14ac:dyDescent="0.35">
      <c r="A23" s="127"/>
      <c r="B23" s="474"/>
      <c r="C23" s="474"/>
      <c r="D23" s="474"/>
      <c r="E23" s="122"/>
      <c r="F23" s="123"/>
      <c r="G23" s="123"/>
      <c r="H23" s="122"/>
      <c r="I23" s="122"/>
      <c r="J23" s="122"/>
      <c r="K23" s="122"/>
      <c r="L23" s="90"/>
      <c r="M23" s="90"/>
      <c r="N23" s="90"/>
      <c r="O23" s="90"/>
      <c r="P23" s="128"/>
    </row>
    <row r="24" spans="1:16" ht="15" thickBot="1" x14ac:dyDescent="0.35">
      <c r="A24" s="127"/>
      <c r="B24" s="106"/>
      <c r="C24" s="106"/>
      <c r="D24" s="106"/>
      <c r="E24" s="122"/>
      <c r="F24" s="123"/>
      <c r="G24" s="123"/>
      <c r="H24" s="122"/>
      <c r="I24" s="129" t="s">
        <v>54</v>
      </c>
      <c r="J24" s="130"/>
      <c r="K24" s="130"/>
      <c r="L24" s="457">
        <f>K13+G16+G17+K21+G18+G19</f>
        <v>0</v>
      </c>
      <c r="M24" s="458"/>
      <c r="N24" s="90"/>
      <c r="O24" s="90"/>
      <c r="P24" s="128"/>
    </row>
    <row r="25" spans="1:16" ht="15" thickBot="1" x14ac:dyDescent="0.35">
      <c r="A25" s="131"/>
      <c r="B25" s="132"/>
      <c r="C25" s="132"/>
      <c r="D25" s="132"/>
      <c r="E25" s="133"/>
      <c r="F25" s="133"/>
      <c r="G25" s="134"/>
      <c r="H25" s="135"/>
      <c r="I25" s="136"/>
      <c r="J25" s="136"/>
      <c r="K25" s="136"/>
      <c r="L25" s="137"/>
      <c r="M25" s="137"/>
      <c r="N25" s="138"/>
      <c r="O25" s="138"/>
      <c r="P25" s="139"/>
    </row>
    <row r="26" spans="1:16" ht="15" thickBot="1" x14ac:dyDescent="0.35">
      <c r="A26" s="140"/>
      <c r="B26" s="65"/>
      <c r="C26" s="65"/>
      <c r="D26" s="65"/>
      <c r="E26" s="141"/>
      <c r="F26" s="141"/>
      <c r="G26" s="76"/>
      <c r="H26" s="142"/>
      <c r="I26" s="64"/>
      <c r="J26" s="143"/>
      <c r="K26" s="143"/>
      <c r="L26" s="144"/>
      <c r="P26" s="145"/>
    </row>
    <row r="27" spans="1:16" x14ac:dyDescent="0.3">
      <c r="A27" s="146" t="s">
        <v>71</v>
      </c>
      <c r="B27" s="147"/>
      <c r="C27" s="147"/>
      <c r="D27" s="147"/>
      <c r="E27" s="147"/>
      <c r="F27" s="147"/>
      <c r="G27" s="147"/>
      <c r="H27" s="147"/>
      <c r="I27" s="147"/>
      <c r="J27" s="147"/>
      <c r="K27" s="147"/>
      <c r="L27" s="147"/>
      <c r="M27" s="147"/>
      <c r="N27" s="147"/>
      <c r="O27" s="147"/>
      <c r="P27" s="148"/>
    </row>
    <row r="28" spans="1:16" x14ac:dyDescent="0.3">
      <c r="A28" s="149"/>
      <c r="B28" s="150"/>
      <c r="C28" s="80"/>
      <c r="D28" s="80"/>
      <c r="E28" s="80"/>
      <c r="F28" s="80"/>
      <c r="G28" s="80"/>
      <c r="H28" s="79"/>
      <c r="I28" s="79"/>
      <c r="J28" s="79"/>
      <c r="K28" s="79"/>
      <c r="L28" s="82"/>
      <c r="M28" s="82"/>
      <c r="N28" s="426" t="s">
        <v>55</v>
      </c>
      <c r="O28" s="426"/>
      <c r="P28" s="427"/>
    </row>
    <row r="29" spans="1:16" x14ac:dyDescent="0.3">
      <c r="A29" s="151" t="s">
        <v>56</v>
      </c>
      <c r="B29" s="152" t="s">
        <v>57</v>
      </c>
      <c r="C29" s="152" t="s">
        <v>58</v>
      </c>
      <c r="D29" s="152" t="s">
        <v>9</v>
      </c>
      <c r="E29" s="80"/>
      <c r="F29" s="80"/>
      <c r="G29" s="80"/>
      <c r="H29" s="79"/>
      <c r="I29" s="79"/>
      <c r="J29" s="79"/>
      <c r="K29" s="79"/>
      <c r="L29" s="82"/>
      <c r="M29" s="82"/>
      <c r="N29" s="153" t="s">
        <v>29</v>
      </c>
      <c r="O29" s="153" t="s">
        <v>59</v>
      </c>
      <c r="P29" s="154" t="s">
        <v>31</v>
      </c>
    </row>
    <row r="30" spans="1:16" x14ac:dyDescent="0.3">
      <c r="A30" s="155"/>
      <c r="B30" s="156"/>
      <c r="C30" s="156"/>
      <c r="D30" s="152">
        <f>B30*C30</f>
        <v>0</v>
      </c>
      <c r="E30" s="80"/>
      <c r="F30" s="80"/>
      <c r="G30" s="80"/>
      <c r="H30" s="79"/>
      <c r="I30" s="79"/>
      <c r="J30" s="79"/>
      <c r="K30" s="79"/>
      <c r="L30" s="82"/>
      <c r="M30" s="82"/>
      <c r="N30" s="157" t="s">
        <v>33</v>
      </c>
      <c r="O30" s="158"/>
      <c r="P30" s="159">
        <f>O30</f>
        <v>0</v>
      </c>
    </row>
    <row r="31" spans="1:16" x14ac:dyDescent="0.3">
      <c r="A31" s="149"/>
      <c r="B31" s="80"/>
      <c r="C31" s="80"/>
      <c r="D31" s="80"/>
      <c r="E31" s="80"/>
      <c r="F31" s="80"/>
      <c r="G31" s="80"/>
      <c r="H31" s="79"/>
      <c r="I31" s="79"/>
      <c r="J31" s="79"/>
      <c r="K31" s="79"/>
      <c r="L31" s="82"/>
      <c r="M31" s="82"/>
      <c r="N31" s="157" t="s">
        <v>35</v>
      </c>
      <c r="O31" s="158"/>
      <c r="P31" s="159">
        <f t="shared" ref="P31:P41" si="1">P30+O31</f>
        <v>0</v>
      </c>
    </row>
    <row r="32" spans="1:16" x14ac:dyDescent="0.3">
      <c r="A32" s="160"/>
      <c r="B32" s="78"/>
      <c r="C32" s="78"/>
      <c r="D32" s="78"/>
      <c r="E32" s="78"/>
      <c r="F32" s="79"/>
      <c r="G32" s="79"/>
      <c r="H32" s="79"/>
      <c r="I32" s="161"/>
      <c r="J32" s="79"/>
      <c r="K32" s="79"/>
      <c r="L32" s="82"/>
      <c r="M32" s="82"/>
      <c r="N32" s="157" t="s">
        <v>37</v>
      </c>
      <c r="O32" s="158"/>
      <c r="P32" s="159">
        <f t="shared" si="1"/>
        <v>0</v>
      </c>
    </row>
    <row r="33" spans="1:16" x14ac:dyDescent="0.3">
      <c r="A33" s="162" t="s">
        <v>75</v>
      </c>
      <c r="B33" s="163"/>
      <c r="C33" s="78"/>
      <c r="D33" s="78"/>
      <c r="E33" s="78"/>
      <c r="F33" s="79"/>
      <c r="G33" s="79"/>
      <c r="H33" s="79"/>
      <c r="I33" s="79"/>
      <c r="J33" s="79"/>
      <c r="K33" s="79"/>
      <c r="L33" s="82"/>
      <c r="M33" s="82"/>
      <c r="N33" s="157" t="s">
        <v>39</v>
      </c>
      <c r="O33" s="158"/>
      <c r="P33" s="159">
        <f t="shared" si="1"/>
        <v>0</v>
      </c>
    </row>
    <row r="34" spans="1:16" x14ac:dyDescent="0.3">
      <c r="A34" s="164"/>
      <c r="B34" s="84" t="s">
        <v>78</v>
      </c>
      <c r="C34" s="165" t="s">
        <v>60</v>
      </c>
      <c r="D34" s="166" t="s">
        <v>24</v>
      </c>
      <c r="E34" s="84" t="s">
        <v>163</v>
      </c>
      <c r="F34" s="165" t="s">
        <v>60</v>
      </c>
      <c r="G34" s="166" t="s">
        <v>24</v>
      </c>
      <c r="H34" s="167" t="s">
        <v>61</v>
      </c>
      <c r="I34" s="153" t="s">
        <v>60</v>
      </c>
      <c r="J34" s="168" t="s">
        <v>27</v>
      </c>
      <c r="K34" s="165" t="s">
        <v>62</v>
      </c>
      <c r="M34" s="82"/>
      <c r="N34" s="157" t="s">
        <v>40</v>
      </c>
      <c r="O34" s="158"/>
      <c r="P34" s="159">
        <f t="shared" si="1"/>
        <v>0</v>
      </c>
    </row>
    <row r="35" spans="1:16" ht="16.2" x14ac:dyDescent="0.3">
      <c r="A35" s="169" t="s">
        <v>169</v>
      </c>
      <c r="B35" s="170">
        <v>120</v>
      </c>
      <c r="C35" s="171"/>
      <c r="D35" s="172">
        <f>B35*C35</f>
        <v>0</v>
      </c>
      <c r="E35" s="170">
        <v>90</v>
      </c>
      <c r="F35" s="171"/>
      <c r="G35" s="172">
        <f>E35*F35</f>
        <v>0</v>
      </c>
      <c r="H35" s="173"/>
      <c r="I35" s="174"/>
      <c r="J35" s="175">
        <f>H35*I35</f>
        <v>0</v>
      </c>
      <c r="K35" s="176">
        <f>D35+G35+J35</f>
        <v>0</v>
      </c>
      <c r="M35" s="82"/>
      <c r="N35" s="157" t="s">
        <v>44</v>
      </c>
      <c r="O35" s="158"/>
      <c r="P35" s="159">
        <f t="shared" si="1"/>
        <v>0</v>
      </c>
    </row>
    <row r="36" spans="1:16" ht="16.2" x14ac:dyDescent="0.3">
      <c r="A36" s="169" t="s">
        <v>170</v>
      </c>
      <c r="B36" s="170">
        <v>108</v>
      </c>
      <c r="C36" s="171"/>
      <c r="D36" s="172">
        <f>B36*C36</f>
        <v>0</v>
      </c>
      <c r="E36" s="170">
        <v>81</v>
      </c>
      <c r="F36" s="171"/>
      <c r="G36" s="172">
        <f>E36*F36</f>
        <v>0</v>
      </c>
      <c r="H36" s="173"/>
      <c r="I36" s="174"/>
      <c r="J36" s="175">
        <f>H36*I36</f>
        <v>0</v>
      </c>
      <c r="K36" s="176">
        <f>D36+G36+J36</f>
        <v>0</v>
      </c>
      <c r="M36" s="82"/>
      <c r="N36" s="157" t="s">
        <v>46</v>
      </c>
      <c r="O36" s="158"/>
      <c r="P36" s="159">
        <f t="shared" si="1"/>
        <v>0</v>
      </c>
    </row>
    <row r="37" spans="1:16" ht="16.2" x14ac:dyDescent="0.3">
      <c r="A37" s="169" t="s">
        <v>171</v>
      </c>
      <c r="B37" s="170">
        <v>96</v>
      </c>
      <c r="C37" s="171"/>
      <c r="D37" s="172">
        <f>B37*C37</f>
        <v>0</v>
      </c>
      <c r="E37" s="170">
        <v>72</v>
      </c>
      <c r="F37" s="171"/>
      <c r="G37" s="172">
        <f>E37*F37</f>
        <v>0</v>
      </c>
      <c r="H37" s="173"/>
      <c r="I37" s="174"/>
      <c r="J37" s="175">
        <f>H37*I37</f>
        <v>0</v>
      </c>
      <c r="K37" s="176">
        <f>D37+G37+J37</f>
        <v>0</v>
      </c>
      <c r="M37" s="82"/>
      <c r="N37" s="157" t="s">
        <v>48</v>
      </c>
      <c r="O37" s="158"/>
      <c r="P37" s="159">
        <f t="shared" si="1"/>
        <v>0</v>
      </c>
    </row>
    <row r="38" spans="1:16" ht="16.8" thickBot="1" x14ac:dyDescent="0.35">
      <c r="A38" s="169" t="s">
        <v>172</v>
      </c>
      <c r="B38" s="170">
        <v>72</v>
      </c>
      <c r="C38" s="171"/>
      <c r="D38" s="172">
        <f>B38*C38</f>
        <v>0</v>
      </c>
      <c r="E38" s="170">
        <v>54</v>
      </c>
      <c r="F38" s="171"/>
      <c r="G38" s="172">
        <f>E38*F38</f>
        <v>0</v>
      </c>
      <c r="H38" s="173"/>
      <c r="I38" s="177"/>
      <c r="J38" s="178">
        <f>H38*I38</f>
        <v>0</v>
      </c>
      <c r="K38" s="176">
        <f>D38+G38+J38</f>
        <v>0</v>
      </c>
      <c r="M38" s="82"/>
      <c r="N38" s="157" t="s">
        <v>49</v>
      </c>
      <c r="O38" s="158"/>
      <c r="P38" s="159">
        <f t="shared" si="1"/>
        <v>0</v>
      </c>
    </row>
    <row r="39" spans="1:16" ht="15" thickBot="1" x14ac:dyDescent="0.35">
      <c r="A39" s="179"/>
      <c r="B39" s="180"/>
      <c r="C39" s="78"/>
      <c r="D39" s="78"/>
      <c r="H39" s="181"/>
      <c r="I39" s="223" t="s">
        <v>63</v>
      </c>
      <c r="J39" s="224"/>
      <c r="K39" s="225">
        <f>SUM(K35:K38)</f>
        <v>0</v>
      </c>
      <c r="M39" s="82"/>
      <c r="N39" s="157" t="s">
        <v>50</v>
      </c>
      <c r="O39" s="158"/>
      <c r="P39" s="159">
        <f t="shared" si="1"/>
        <v>0</v>
      </c>
    </row>
    <row r="40" spans="1:16" x14ac:dyDescent="0.3">
      <c r="A40" s="182"/>
      <c r="B40" s="183"/>
      <c r="C40" s="184"/>
      <c r="D40" s="184"/>
      <c r="E40" s="184"/>
      <c r="F40" s="82"/>
      <c r="G40" s="82"/>
      <c r="H40" s="82"/>
      <c r="I40" s="449" t="s">
        <v>64</v>
      </c>
      <c r="J40" s="450"/>
      <c r="K40" s="230"/>
      <c r="L40" s="459">
        <f>D30+K39</f>
        <v>0</v>
      </c>
      <c r="M40" s="460"/>
      <c r="N40" s="222" t="s">
        <v>51</v>
      </c>
      <c r="O40" s="158"/>
      <c r="P40" s="159">
        <f t="shared" si="1"/>
        <v>0</v>
      </c>
    </row>
    <row r="41" spans="1:16" ht="15" thickBot="1" x14ac:dyDescent="0.35">
      <c r="A41" s="182"/>
      <c r="B41" s="183"/>
      <c r="C41" s="184"/>
      <c r="D41" s="184"/>
      <c r="E41" s="184"/>
      <c r="F41" s="82"/>
      <c r="G41" s="82"/>
      <c r="H41" s="82"/>
      <c r="I41" s="451"/>
      <c r="J41" s="452"/>
      <c r="K41" s="231"/>
      <c r="L41" s="461"/>
      <c r="M41" s="462"/>
      <c r="N41" s="222" t="s">
        <v>52</v>
      </c>
      <c r="O41" s="158"/>
      <c r="P41" s="159">
        <f t="shared" si="1"/>
        <v>0</v>
      </c>
    </row>
    <row r="42" spans="1:16" ht="15" thickBot="1" x14ac:dyDescent="0.35">
      <c r="A42" s="185"/>
      <c r="B42" s="186"/>
      <c r="C42" s="187"/>
      <c r="D42" s="187"/>
      <c r="E42" s="187"/>
      <c r="F42" s="188"/>
      <c r="G42" s="188"/>
      <c r="H42" s="188"/>
      <c r="I42" s="189"/>
      <c r="J42" s="189"/>
      <c r="K42" s="189"/>
      <c r="L42" s="188"/>
      <c r="M42" s="188"/>
      <c r="N42" s="188"/>
      <c r="O42" s="190" t="s">
        <v>43</v>
      </c>
      <c r="P42" s="191">
        <f>P41</f>
        <v>0</v>
      </c>
    </row>
    <row r="43" spans="1:16" ht="15" thickBot="1" x14ac:dyDescent="0.35">
      <c r="A43" s="192"/>
      <c r="B43" s="65"/>
      <c r="C43" s="65"/>
      <c r="D43" s="65"/>
      <c r="E43" s="65"/>
      <c r="I43" s="64"/>
      <c r="J43" s="64"/>
      <c r="K43" s="64"/>
      <c r="O43" s="63"/>
      <c r="P43" s="67"/>
    </row>
    <row r="44" spans="1:16" x14ac:dyDescent="0.3">
      <c r="A44" s="193" t="s">
        <v>72</v>
      </c>
      <c r="B44" s="194"/>
      <c r="C44" s="194"/>
      <c r="D44" s="194"/>
      <c r="E44" s="194"/>
      <c r="F44" s="194"/>
      <c r="G44" s="194"/>
      <c r="H44" s="194"/>
      <c r="I44" s="194"/>
      <c r="J44" s="194"/>
      <c r="K44" s="194"/>
      <c r="L44" s="194"/>
      <c r="M44" s="194"/>
      <c r="N44" s="194"/>
      <c r="O44" s="194"/>
      <c r="P44" s="195"/>
    </row>
    <row r="45" spans="1:16" x14ac:dyDescent="0.3">
      <c r="A45" s="196"/>
      <c r="B45" s="197"/>
      <c r="C45" s="197"/>
      <c r="D45" s="197"/>
      <c r="E45" s="198"/>
      <c r="F45" s="90"/>
      <c r="G45" s="90"/>
      <c r="H45" s="90"/>
      <c r="I45" s="107"/>
      <c r="J45" s="107"/>
      <c r="K45" s="107"/>
      <c r="L45" s="90"/>
      <c r="M45" s="90"/>
      <c r="N45" s="90"/>
      <c r="O45" s="90"/>
      <c r="P45" s="128"/>
    </row>
    <row r="46" spans="1:16" x14ac:dyDescent="0.3">
      <c r="A46" s="199"/>
      <c r="B46" s="200" t="s">
        <v>65</v>
      </c>
      <c r="C46" s="201" t="s">
        <v>60</v>
      </c>
      <c r="D46" s="201" t="s">
        <v>43</v>
      </c>
      <c r="E46" s="198"/>
      <c r="F46" s="90"/>
      <c r="G46" s="90"/>
      <c r="H46" s="90"/>
      <c r="I46" s="107"/>
      <c r="J46" s="107"/>
      <c r="K46" s="107"/>
      <c r="L46" s="90"/>
      <c r="M46" s="90"/>
      <c r="N46" s="90"/>
      <c r="O46" s="90"/>
      <c r="P46" s="128"/>
    </row>
    <row r="47" spans="1:16" x14ac:dyDescent="0.3">
      <c r="A47" s="202" t="s">
        <v>66</v>
      </c>
      <c r="B47" s="203">
        <v>20</v>
      </c>
      <c r="C47" s="102"/>
      <c r="D47" s="204">
        <f>B47*C47</f>
        <v>0</v>
      </c>
      <c r="E47" s="205"/>
      <c r="F47" s="90"/>
      <c r="G47" s="90"/>
      <c r="H47" s="90"/>
      <c r="I47" s="90"/>
      <c r="J47" s="90"/>
      <c r="K47" s="90"/>
      <c r="L47" s="90"/>
      <c r="M47" s="90"/>
      <c r="N47" s="90"/>
      <c r="O47" s="90"/>
      <c r="P47" s="128"/>
    </row>
    <row r="48" spans="1:16" ht="15" thickBot="1" x14ac:dyDescent="0.35">
      <c r="A48" s="202" t="s">
        <v>67</v>
      </c>
      <c r="B48" s="203">
        <v>10</v>
      </c>
      <c r="C48" s="102"/>
      <c r="D48" s="204">
        <f>B48*C48</f>
        <v>0</v>
      </c>
      <c r="E48" s="198"/>
      <c r="F48" s="90"/>
      <c r="G48" s="90"/>
      <c r="H48" s="90"/>
      <c r="I48" s="90"/>
      <c r="J48" s="90"/>
      <c r="K48" s="90"/>
      <c r="L48" s="90"/>
      <c r="M48" s="90"/>
      <c r="N48" s="90"/>
      <c r="O48" s="90"/>
      <c r="P48" s="128"/>
    </row>
    <row r="49" spans="1:16" x14ac:dyDescent="0.3">
      <c r="A49" s="206" t="s">
        <v>68</v>
      </c>
      <c r="B49" s="207"/>
      <c r="C49" s="207"/>
      <c r="D49" s="208">
        <f>B49*C49</f>
        <v>0</v>
      </c>
      <c r="E49" s="198"/>
      <c r="F49" s="90"/>
      <c r="G49" s="90"/>
      <c r="H49" s="90"/>
      <c r="I49" s="453" t="s">
        <v>69</v>
      </c>
      <c r="J49" s="454"/>
      <c r="K49" s="226"/>
      <c r="L49" s="463">
        <f>D50</f>
        <v>0</v>
      </c>
      <c r="M49" s="464"/>
      <c r="N49" s="90"/>
      <c r="O49" s="90"/>
      <c r="P49" s="128"/>
    </row>
    <row r="50" spans="1:16" ht="15" thickBot="1" x14ac:dyDescent="0.35">
      <c r="A50" s="209"/>
      <c r="B50" s="210" t="s">
        <v>69</v>
      </c>
      <c r="C50" s="211"/>
      <c r="D50" s="212">
        <f>SUM(D47:D49)</f>
        <v>0</v>
      </c>
      <c r="E50" s="198"/>
      <c r="F50" s="213"/>
      <c r="G50" s="213"/>
      <c r="H50" s="213"/>
      <c r="I50" s="455"/>
      <c r="J50" s="456"/>
      <c r="K50" s="227"/>
      <c r="L50" s="465"/>
      <c r="M50" s="466"/>
      <c r="N50" s="90"/>
      <c r="O50" s="90"/>
      <c r="P50" s="128"/>
    </row>
    <row r="51" spans="1:16" ht="15" thickBot="1" x14ac:dyDescent="0.35">
      <c r="A51" s="214"/>
      <c r="B51" s="215"/>
      <c r="C51" s="215"/>
      <c r="D51" s="215"/>
      <c r="E51" s="215"/>
      <c r="F51" s="216"/>
      <c r="G51" s="216"/>
      <c r="H51" s="216"/>
      <c r="I51" s="216"/>
      <c r="J51" s="216"/>
      <c r="K51" s="216"/>
      <c r="L51" s="216"/>
      <c r="M51" s="216"/>
      <c r="N51" s="216"/>
      <c r="O51" s="216"/>
      <c r="P51" s="217"/>
    </row>
    <row r="52" spans="1:16" ht="15" thickBot="1" x14ac:dyDescent="0.35">
      <c r="A52" s="192"/>
      <c r="B52" s="65"/>
      <c r="C52" s="65"/>
      <c r="D52" s="65"/>
      <c r="E52" s="65"/>
      <c r="P52" s="145"/>
    </row>
    <row r="53" spans="1:16" x14ac:dyDescent="0.3">
      <c r="A53" s="192"/>
      <c r="B53" s="65"/>
      <c r="C53" s="65"/>
      <c r="D53" s="65"/>
      <c r="E53" s="65"/>
      <c r="G53" s="436" t="s">
        <v>79</v>
      </c>
      <c r="H53" s="437"/>
      <c r="I53" s="437"/>
      <c r="J53" s="437"/>
      <c r="K53" s="438"/>
      <c r="L53" s="430">
        <f>L49+L40+L24</f>
        <v>0</v>
      </c>
      <c r="M53" s="431"/>
      <c r="N53" s="432"/>
      <c r="P53" s="145"/>
    </row>
    <row r="54" spans="1:16" ht="15" thickBot="1" x14ac:dyDescent="0.35">
      <c r="A54" s="192"/>
      <c r="B54" s="65"/>
      <c r="C54" s="65"/>
      <c r="D54" s="65"/>
      <c r="E54" s="65"/>
      <c r="G54" s="439"/>
      <c r="H54" s="440"/>
      <c r="I54" s="440"/>
      <c r="J54" s="440"/>
      <c r="K54" s="441"/>
      <c r="L54" s="433"/>
      <c r="M54" s="434"/>
      <c r="N54" s="435"/>
      <c r="P54" s="145"/>
    </row>
    <row r="55" spans="1:16" ht="15" thickBot="1" x14ac:dyDescent="0.35">
      <c r="A55" s="218"/>
      <c r="B55" s="219"/>
      <c r="C55" s="219"/>
      <c r="D55" s="219"/>
      <c r="E55" s="219"/>
      <c r="F55" s="219"/>
      <c r="G55" s="219"/>
      <c r="H55" s="219"/>
      <c r="I55" s="219"/>
      <c r="J55" s="219"/>
      <c r="K55" s="219"/>
      <c r="L55" s="219"/>
      <c r="M55" s="219"/>
      <c r="N55" s="219"/>
      <c r="O55" s="219"/>
      <c r="P55" s="220"/>
    </row>
    <row r="56" spans="1:16" ht="15" thickTop="1" x14ac:dyDescent="0.3"/>
  </sheetData>
  <sheetProtection algorithmName="SHA-512" hashValue="z7KTfQmdmN+6Xx3vNd2aYJzMMZLsPO8nZ5HChSn8dIco+n4MGffIJ7PYHYrWHyDbu5XD8r9b4g6mC9+udesqtg==" saltValue="Ieveuy62wDcabwPwigs2/w==" spinCount="100000" sheet="1" objects="1" scenarios="1" selectLockedCells="1"/>
  <protectedRanges>
    <protectedRange sqref="I5" name="Plage21_1"/>
    <protectedRange sqref="B49" name="Plage13_1"/>
    <protectedRange sqref="C47:C49" name="Plage12_1"/>
    <protectedRange sqref="H35:I38" name="Plage11_1"/>
    <protectedRange sqref="C35:C38 F35:F38" name="Plage10_1"/>
    <protectedRange sqref="B30:C30" name="Plage9_1"/>
    <protectedRange sqref="E16:F17" name="Plage8_1"/>
    <protectedRange sqref="I10:I12" name="Plage3_1"/>
    <protectedRange sqref="E16:F17" name="Plage4_1"/>
    <protectedRange sqref="E21:F21" name="Plage5_1"/>
    <protectedRange sqref="H21:I21" name="Plage6_1"/>
    <protectedRange sqref="E18:F18 E23:F23" name="Plage7_1"/>
    <protectedRange sqref="O30:O41" name="Plage14_1"/>
    <protectedRange sqref="O10:O21" name="Plage15_1"/>
    <protectedRange sqref="F5 C5:D5" name="Plage16_1"/>
    <protectedRange sqref="B3:F3" name="Plage17_1"/>
    <protectedRange sqref="M3:P3" name="Plage20_1"/>
    <protectedRange sqref="F10:F12" name="Plage2_1_1"/>
    <protectedRange sqref="C10:C12" name="Plage1_1_1"/>
  </protectedRanges>
  <dataConsolidate/>
  <mergeCells count="27">
    <mergeCell ref="L53:N54"/>
    <mergeCell ref="G53:K54"/>
    <mergeCell ref="F4:G4"/>
    <mergeCell ref="F5:G5"/>
    <mergeCell ref="A7:P7"/>
    <mergeCell ref="I40:J41"/>
    <mergeCell ref="I49:J50"/>
    <mergeCell ref="L24:M24"/>
    <mergeCell ref="L40:M41"/>
    <mergeCell ref="L49:M50"/>
    <mergeCell ref="A8:D8"/>
    <mergeCell ref="A14:D14"/>
    <mergeCell ref="B18:D18"/>
    <mergeCell ref="B23:D23"/>
    <mergeCell ref="A15:D15"/>
    <mergeCell ref="B21:D21"/>
    <mergeCell ref="B19:D19"/>
    <mergeCell ref="N28:P28"/>
    <mergeCell ref="N8:P8"/>
    <mergeCell ref="I13:J13"/>
    <mergeCell ref="I14:J14"/>
    <mergeCell ref="A1:P1"/>
    <mergeCell ref="I4:J4"/>
    <mergeCell ref="I5:J5"/>
    <mergeCell ref="K4:N4"/>
    <mergeCell ref="B3:E3"/>
    <mergeCell ref="B5:D5"/>
  </mergeCells>
  <dataValidations count="3">
    <dataValidation allowBlank="1" showInputMessage="1" showErrorMessage="1" promptTitle="PU différents" prompt="Saisir le montant total des justificatifs_x000a__x000a__x000a_" sqref="E23:E24" xr:uid="{00000000-0002-0000-0E00-000000000000}"/>
    <dataValidation allowBlank="1" showInputMessage="1" showErrorMessage="1" promptTitle="PU différents" prompt="Si différents tarifs, inscrire total et taper 1 dans colonne nbre_x000a__x000a_" sqref="E18" xr:uid="{00000000-0002-0000-0E00-000001000000}"/>
    <dataValidation allowBlank="1" showInputMessage="1" showErrorMessage="1" promptTitle="Total frais repas" prompt="indiquer le montant total des repas frais réels" sqref="B49" xr:uid="{00000000-0002-0000-0E00-000002000000}"/>
  </dataValidations>
  <pageMargins left="0.59055118110236227" right="0" top="0" bottom="0.15748031496062992" header="0" footer="0"/>
  <pageSetup paperSize="9" scale="61"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euil8">
    <tabColor theme="8" tint="0.59999389629810485"/>
    <pageSetUpPr fitToPage="1"/>
  </sheetPr>
  <dimension ref="A1:B20"/>
  <sheetViews>
    <sheetView zoomScale="39" zoomScaleNormal="39" workbookViewId="0"/>
  </sheetViews>
  <sheetFormatPr baseColWidth="10" defaultColWidth="11.5546875" defaultRowHeight="44.4" x14ac:dyDescent="0.7"/>
  <cols>
    <col min="1" max="1" width="118.88671875" style="10" bestFit="1" customWidth="1"/>
    <col min="2" max="2" width="18.33203125" style="10" customWidth="1"/>
    <col min="3" max="3" width="65.44140625" style="10" bestFit="1" customWidth="1"/>
    <col min="4" max="4" width="25" style="10" customWidth="1"/>
    <col min="5" max="16384" width="11.5546875" style="10"/>
  </cols>
  <sheetData>
    <row r="1" spans="1:2" ht="46.2" x14ac:dyDescent="0.85">
      <c r="A1" s="8" t="s">
        <v>132</v>
      </c>
      <c r="B1" s="9"/>
    </row>
    <row r="2" spans="1:2" ht="46.2" x14ac:dyDescent="0.85">
      <c r="A2" s="9"/>
      <c r="B2" s="9"/>
    </row>
    <row r="3" spans="1:2" ht="46.2" x14ac:dyDescent="0.85">
      <c r="A3" s="9" t="s">
        <v>133</v>
      </c>
      <c r="B3" s="9" t="s">
        <v>134</v>
      </c>
    </row>
    <row r="4" spans="1:2" ht="46.2" x14ac:dyDescent="0.85">
      <c r="A4" s="11" t="s">
        <v>135</v>
      </c>
      <c r="B4" s="9"/>
    </row>
    <row r="5" spans="1:2" ht="46.2" x14ac:dyDescent="0.85">
      <c r="A5" s="9" t="s">
        <v>136</v>
      </c>
      <c r="B5" s="9">
        <v>3050</v>
      </c>
    </row>
    <row r="6" spans="1:2" ht="46.2" x14ac:dyDescent="0.85">
      <c r="A6" s="9" t="s">
        <v>137</v>
      </c>
      <c r="B6" s="9">
        <v>3050</v>
      </c>
    </row>
    <row r="7" spans="1:2" ht="46.2" x14ac:dyDescent="0.85">
      <c r="A7" s="9" t="s">
        <v>138</v>
      </c>
      <c r="B7" s="9">
        <v>3050</v>
      </c>
    </row>
    <row r="8" spans="1:2" ht="46.2" x14ac:dyDescent="0.85">
      <c r="A8" s="9" t="s">
        <v>139</v>
      </c>
      <c r="B8" s="9">
        <v>3450</v>
      </c>
    </row>
    <row r="9" spans="1:2" ht="46.2" x14ac:dyDescent="0.85">
      <c r="A9" s="9" t="s">
        <v>140</v>
      </c>
      <c r="B9" s="9">
        <v>3450</v>
      </c>
    </row>
    <row r="10" spans="1:2" ht="46.2" x14ac:dyDescent="0.85">
      <c r="A10" s="332" t="s">
        <v>323</v>
      </c>
      <c r="B10" s="332">
        <v>3450</v>
      </c>
    </row>
    <row r="11" spans="1:2" ht="46.2" x14ac:dyDescent="0.85">
      <c r="A11" s="9" t="s">
        <v>141</v>
      </c>
      <c r="B11" s="9">
        <v>3450</v>
      </c>
    </row>
    <row r="12" spans="1:2" ht="46.2" x14ac:dyDescent="0.85">
      <c r="A12" s="9" t="s">
        <v>142</v>
      </c>
      <c r="B12" s="9">
        <v>3450</v>
      </c>
    </row>
    <row r="13" spans="1:2" ht="46.2" x14ac:dyDescent="0.85">
      <c r="A13" s="9" t="s">
        <v>143</v>
      </c>
      <c r="B13" s="9">
        <v>3650</v>
      </c>
    </row>
    <row r="14" spans="1:2" ht="46.2" x14ac:dyDescent="0.85">
      <c r="A14" s="9" t="s">
        <v>144</v>
      </c>
      <c r="B14" s="9">
        <v>3650</v>
      </c>
    </row>
    <row r="15" spans="1:2" ht="46.2" x14ac:dyDescent="0.85">
      <c r="A15" s="9" t="s">
        <v>145</v>
      </c>
      <c r="B15" s="9">
        <v>3650</v>
      </c>
    </row>
    <row r="16" spans="1:2" ht="46.2" x14ac:dyDescent="0.85">
      <c r="A16" s="9" t="s">
        <v>146</v>
      </c>
      <c r="B16" s="9">
        <v>3960</v>
      </c>
    </row>
    <row r="17" spans="1:2" ht="46.2" x14ac:dyDescent="0.85">
      <c r="A17" s="9" t="s">
        <v>147</v>
      </c>
      <c r="B17" s="9">
        <v>3960</v>
      </c>
    </row>
    <row r="18" spans="1:2" ht="46.2" x14ac:dyDescent="0.85">
      <c r="A18" s="9" t="s">
        <v>148</v>
      </c>
      <c r="B18" s="9">
        <v>4360</v>
      </c>
    </row>
    <row r="19" spans="1:2" ht="46.2" x14ac:dyDescent="0.85">
      <c r="A19" s="9" t="s">
        <v>149</v>
      </c>
      <c r="B19" s="9">
        <v>3650</v>
      </c>
    </row>
    <row r="20" spans="1:2" ht="46.2" x14ac:dyDescent="0.85">
      <c r="A20" s="9" t="s">
        <v>150</v>
      </c>
      <c r="B20" s="9">
        <v>3050</v>
      </c>
    </row>
  </sheetData>
  <sheetProtection selectLockedCells="1"/>
  <pageMargins left="0.7" right="0.7" top="0.75" bottom="0.75" header="0.3" footer="0.3"/>
  <pageSetup paperSize="9" orientation="landscape"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euil7">
    <tabColor theme="9" tint="-0.249977111117893"/>
    <pageSetUpPr fitToPage="1"/>
  </sheetPr>
  <dimension ref="A1:M40"/>
  <sheetViews>
    <sheetView zoomScale="93" zoomScaleNormal="93" zoomScaleSheetLayoutView="69" workbookViewId="0">
      <selection activeCell="H2" sqref="H2"/>
    </sheetView>
  </sheetViews>
  <sheetFormatPr baseColWidth="10" defaultColWidth="11.44140625" defaultRowHeight="13.2" x14ac:dyDescent="0.25"/>
  <cols>
    <col min="1" max="1" width="14.44140625" style="1" customWidth="1"/>
    <col min="2" max="2" width="46" style="1" customWidth="1"/>
    <col min="3" max="3" width="59.44140625" style="1" bestFit="1" customWidth="1"/>
    <col min="4" max="4" width="16.6640625" style="1" customWidth="1"/>
    <col min="5" max="5" width="14.6640625" style="1" customWidth="1"/>
    <col min="6" max="6" width="16.6640625" style="1" customWidth="1"/>
    <col min="7" max="7" width="17.44140625" style="2" customWidth="1"/>
    <col min="8" max="8" width="12.88671875" style="1" customWidth="1"/>
    <col min="9" max="16384" width="11.44140625" style="1"/>
  </cols>
  <sheetData>
    <row r="1" spans="1:13" s="3" customFormat="1" ht="57.75" customHeight="1" x14ac:dyDescent="0.3">
      <c r="A1" s="4" t="s">
        <v>122</v>
      </c>
      <c r="B1" s="4" t="s">
        <v>121</v>
      </c>
      <c r="C1" s="4" t="s">
        <v>120</v>
      </c>
      <c r="D1" s="4" t="s">
        <v>119</v>
      </c>
      <c r="E1" s="4" t="s">
        <v>118</v>
      </c>
      <c r="F1" s="4" t="s">
        <v>117</v>
      </c>
      <c r="G1" s="4" t="s">
        <v>116</v>
      </c>
      <c r="H1" s="5" t="s">
        <v>123</v>
      </c>
      <c r="I1" s="5" t="s">
        <v>124</v>
      </c>
      <c r="J1" s="5" t="s">
        <v>126</v>
      </c>
      <c r="K1" s="5" t="s">
        <v>125</v>
      </c>
      <c r="L1" s="5" t="s">
        <v>127</v>
      </c>
      <c r="M1" s="5" t="s">
        <v>128</v>
      </c>
    </row>
    <row r="2" spans="1:13" x14ac:dyDescent="0.25">
      <c r="A2" s="303"/>
      <c r="B2" s="304" t="s">
        <v>135</v>
      </c>
      <c r="C2" s="303"/>
      <c r="D2" s="303"/>
      <c r="E2" s="303"/>
      <c r="F2" s="305">
        <v>0</v>
      </c>
      <c r="G2" s="306">
        <v>0</v>
      </c>
      <c r="H2" s="307"/>
      <c r="I2" s="307"/>
      <c r="J2" s="307"/>
      <c r="K2" s="307"/>
      <c r="L2" s="307"/>
      <c r="M2" s="303">
        <f>SUM('LISTE DES DIPLOMES EP + DUREE'!$H2:$L2)</f>
        <v>0</v>
      </c>
    </row>
    <row r="3" spans="1:13" x14ac:dyDescent="0.25">
      <c r="A3" s="303">
        <v>2</v>
      </c>
      <c r="B3" s="304" t="s">
        <v>335</v>
      </c>
      <c r="C3" s="304" t="s">
        <v>301</v>
      </c>
      <c r="D3" s="303">
        <v>1365</v>
      </c>
      <c r="E3" s="308">
        <f>'LISTE DES DIPLOMES EP + DUREE'!$D3/151.67</f>
        <v>8.9998022021494037</v>
      </c>
      <c r="F3" s="305">
        <v>175</v>
      </c>
      <c r="G3" s="306">
        <v>9</v>
      </c>
      <c r="H3" s="303">
        <v>3.5</v>
      </c>
      <c r="I3" s="303">
        <v>5.5</v>
      </c>
      <c r="J3" s="303"/>
      <c r="K3" s="303"/>
      <c r="L3" s="303">
        <v>0</v>
      </c>
      <c r="M3" s="303"/>
    </row>
    <row r="4" spans="1:13" x14ac:dyDescent="0.25">
      <c r="A4" s="309" t="s">
        <v>294</v>
      </c>
      <c r="B4" s="304" t="s">
        <v>327</v>
      </c>
      <c r="C4" s="304" t="s">
        <v>302</v>
      </c>
      <c r="D4" s="303">
        <v>1540</v>
      </c>
      <c r="E4" s="308">
        <f>'LISTE DES DIPLOMES EP + DUREE'!$D4/151.67</f>
        <v>10.153622997296763</v>
      </c>
      <c r="F4" s="305">
        <v>220</v>
      </c>
      <c r="G4" s="306">
        <v>10.5</v>
      </c>
      <c r="H4" s="303">
        <v>3.5</v>
      </c>
      <c r="I4" s="303">
        <v>7</v>
      </c>
      <c r="J4" s="303"/>
      <c r="K4" s="303"/>
      <c r="L4" s="303">
        <v>0</v>
      </c>
      <c r="M4" s="303"/>
    </row>
    <row r="5" spans="1:13" x14ac:dyDescent="0.25">
      <c r="A5" s="303">
        <v>3</v>
      </c>
      <c r="B5" s="304" t="s">
        <v>88</v>
      </c>
      <c r="C5" s="304" t="s">
        <v>89</v>
      </c>
      <c r="D5" s="303">
        <v>1435</v>
      </c>
      <c r="E5" s="308">
        <f>'LISTE DES DIPLOMES EP + DUREE'!$D5/151.67</f>
        <v>9.4613305202083477</v>
      </c>
      <c r="F5" s="305">
        <v>205</v>
      </c>
      <c r="G5" s="306">
        <v>9.5</v>
      </c>
      <c r="H5" s="303">
        <v>3.5</v>
      </c>
      <c r="I5" s="303">
        <v>6</v>
      </c>
      <c r="J5" s="303"/>
      <c r="K5" s="303"/>
      <c r="L5" s="303">
        <v>0</v>
      </c>
      <c r="M5" s="303"/>
    </row>
    <row r="6" spans="1:13" x14ac:dyDescent="0.25">
      <c r="A6" s="303">
        <v>6</v>
      </c>
      <c r="B6" s="304" t="s">
        <v>82</v>
      </c>
      <c r="C6" s="304" t="s">
        <v>305</v>
      </c>
      <c r="D6" s="303">
        <v>1549</v>
      </c>
      <c r="E6" s="308">
        <f>'LISTE DES DIPLOMES EP + DUREE'!$D6/151.67</f>
        <v>10.21296235247577</v>
      </c>
      <c r="F6" s="305">
        <v>514</v>
      </c>
      <c r="G6" s="306">
        <v>10.5</v>
      </c>
      <c r="H6" s="307">
        <v>1.5</v>
      </c>
      <c r="I6" s="307">
        <v>5.5</v>
      </c>
      <c r="J6" s="307">
        <v>3.5</v>
      </c>
      <c r="K6" s="307"/>
      <c r="L6" s="307"/>
      <c r="M6" s="303"/>
    </row>
    <row r="7" spans="1:13" x14ac:dyDescent="0.25">
      <c r="A7" s="303">
        <v>1</v>
      </c>
      <c r="B7" s="304" t="s">
        <v>113</v>
      </c>
      <c r="C7" s="304" t="s">
        <v>300</v>
      </c>
      <c r="D7" s="303">
        <v>4200</v>
      </c>
      <c r="E7" s="308">
        <f>'LISTE DES DIPLOMES EP + DUREE'!$D7/151.67</f>
        <v>27.691699083536626</v>
      </c>
      <c r="F7" s="305">
        <v>600</v>
      </c>
      <c r="G7" s="306">
        <v>28</v>
      </c>
      <c r="H7" s="303">
        <v>3.5</v>
      </c>
      <c r="I7" s="303">
        <v>9.5</v>
      </c>
      <c r="J7" s="303">
        <v>9.5</v>
      </c>
      <c r="K7" s="303">
        <v>5.5</v>
      </c>
      <c r="L7" s="303">
        <v>0</v>
      </c>
      <c r="M7" s="303"/>
    </row>
    <row r="8" spans="1:13" x14ac:dyDescent="0.25">
      <c r="A8" s="303">
        <v>5</v>
      </c>
      <c r="B8" s="304" t="s">
        <v>96</v>
      </c>
      <c r="C8" s="304" t="s">
        <v>304</v>
      </c>
      <c r="D8" s="303">
        <v>2940</v>
      </c>
      <c r="E8" s="308">
        <f>'LISTE DES DIPLOMES EP + DUREE'!$D8/151.67</f>
        <v>19.384189358475638</v>
      </c>
      <c r="F8" s="305">
        <v>487</v>
      </c>
      <c r="G8" s="306">
        <v>19.5</v>
      </c>
      <c r="H8" s="303">
        <v>2.5</v>
      </c>
      <c r="I8" s="303">
        <v>9</v>
      </c>
      <c r="J8" s="303">
        <v>8</v>
      </c>
      <c r="K8" s="303"/>
      <c r="L8" s="303">
        <v>0</v>
      </c>
      <c r="M8" s="303"/>
    </row>
    <row r="9" spans="1:13" x14ac:dyDescent="0.25">
      <c r="A9" s="303">
        <v>4</v>
      </c>
      <c r="B9" s="304" t="s">
        <v>97</v>
      </c>
      <c r="C9" s="304" t="s">
        <v>303</v>
      </c>
      <c r="D9" s="303">
        <v>2800</v>
      </c>
      <c r="E9" s="308">
        <f>'LISTE DES DIPLOMES EP + DUREE'!$D9/151.67</f>
        <v>18.461132722357753</v>
      </c>
      <c r="F9" s="305">
        <v>487</v>
      </c>
      <c r="G9" s="306">
        <v>18.5</v>
      </c>
      <c r="H9" s="303">
        <v>3.5</v>
      </c>
      <c r="I9" s="303">
        <v>9.5</v>
      </c>
      <c r="J9" s="303">
        <v>5.5</v>
      </c>
      <c r="K9" s="303"/>
      <c r="L9" s="303">
        <v>0</v>
      </c>
      <c r="M9" s="303"/>
    </row>
    <row r="10" spans="1:13" x14ac:dyDescent="0.25">
      <c r="A10" s="303">
        <v>7</v>
      </c>
      <c r="B10" s="304" t="s">
        <v>87</v>
      </c>
      <c r="C10" s="304" t="s">
        <v>306</v>
      </c>
      <c r="D10" s="303">
        <v>1365</v>
      </c>
      <c r="E10" s="308">
        <f>'LISTE DES DIPLOMES EP + DUREE'!$D10/151.67</f>
        <v>8.9998022021494037</v>
      </c>
      <c r="F10" s="305">
        <v>195</v>
      </c>
      <c r="G10" s="306">
        <v>9</v>
      </c>
      <c r="H10" s="307">
        <v>2.5</v>
      </c>
      <c r="I10" s="307">
        <v>6.5</v>
      </c>
      <c r="J10" s="307"/>
      <c r="K10" s="307"/>
      <c r="L10" s="307"/>
      <c r="M10" s="303"/>
    </row>
    <row r="11" spans="1:13" x14ac:dyDescent="0.25">
      <c r="A11" s="310">
        <v>8</v>
      </c>
      <c r="B11" s="304" t="s">
        <v>93</v>
      </c>
      <c r="C11" s="310" t="s">
        <v>92</v>
      </c>
      <c r="D11" s="310">
        <v>1582</v>
      </c>
      <c r="E11" s="311">
        <f t="shared" ref="E11:E17" si="0">D11/151.67</f>
        <v>10.43053998813213</v>
      </c>
      <c r="F11" s="312">
        <v>226</v>
      </c>
      <c r="G11" s="313">
        <v>10.5</v>
      </c>
      <c r="H11" s="310"/>
      <c r="I11" s="310"/>
      <c r="J11" s="310"/>
      <c r="K11" s="310"/>
      <c r="L11" s="310"/>
      <c r="M11" s="310"/>
    </row>
    <row r="12" spans="1:13" x14ac:dyDescent="0.25">
      <c r="A12" s="314">
        <v>9</v>
      </c>
      <c r="B12" s="314" t="s">
        <v>153</v>
      </c>
      <c r="C12" s="314"/>
      <c r="D12" s="314">
        <v>900</v>
      </c>
      <c r="E12" s="315">
        <f t="shared" si="0"/>
        <v>5.9339355179007063</v>
      </c>
      <c r="F12" s="316">
        <f>D12/7</f>
        <v>128.57142857142858</v>
      </c>
      <c r="G12" s="317">
        <v>6</v>
      </c>
      <c r="H12" s="314"/>
      <c r="I12" s="314"/>
      <c r="J12" s="314"/>
      <c r="K12" s="314"/>
      <c r="L12" s="314"/>
      <c r="M12" s="314">
        <f>SUM('LISTE DES DIPLOMES EP + DUREE'!$H38:$L38)</f>
        <v>0</v>
      </c>
    </row>
    <row r="13" spans="1:13" x14ac:dyDescent="0.25">
      <c r="A13" s="314">
        <v>10</v>
      </c>
      <c r="B13" s="314" t="s">
        <v>17</v>
      </c>
      <c r="C13" s="314" t="s">
        <v>307</v>
      </c>
      <c r="D13" s="314">
        <v>820</v>
      </c>
      <c r="E13" s="315">
        <f t="shared" si="0"/>
        <v>5.4064745829761991</v>
      </c>
      <c r="F13" s="316">
        <v>117.14285714285714</v>
      </c>
      <c r="G13" s="317">
        <v>5.5</v>
      </c>
      <c r="H13" s="314"/>
      <c r="I13" s="314"/>
      <c r="J13" s="314"/>
      <c r="K13" s="314"/>
      <c r="L13" s="314"/>
      <c r="M13" s="314">
        <f>SUM('LISTE DES DIPLOMES EP + DUREE'!H13:L13)</f>
        <v>0</v>
      </c>
    </row>
    <row r="14" spans="1:13" x14ac:dyDescent="0.25">
      <c r="A14" s="314">
        <v>11</v>
      </c>
      <c r="B14" s="314" t="s">
        <v>100</v>
      </c>
      <c r="C14" s="314" t="s">
        <v>308</v>
      </c>
      <c r="D14" s="314">
        <v>6428</v>
      </c>
      <c r="E14" s="315">
        <f t="shared" si="0"/>
        <v>42.381486121184153</v>
      </c>
      <c r="F14" s="316">
        <f>D14/7</f>
        <v>918.28571428571433</v>
      </c>
      <c r="G14" s="317">
        <v>42.5</v>
      </c>
      <c r="H14" s="314"/>
      <c r="I14" s="314"/>
      <c r="J14" s="314"/>
      <c r="K14" s="314"/>
      <c r="L14" s="314"/>
      <c r="M14" s="314">
        <f>SUM('LISTE DES DIPLOMES EP + DUREE'!H14:L14)</f>
        <v>0</v>
      </c>
    </row>
    <row r="15" spans="1:13" x14ac:dyDescent="0.25">
      <c r="A15" s="310">
        <v>12</v>
      </c>
      <c r="B15" s="310" t="s">
        <v>109</v>
      </c>
      <c r="C15" s="318" t="s">
        <v>309</v>
      </c>
      <c r="D15" s="318">
        <v>3368</v>
      </c>
      <c r="E15" s="319">
        <f t="shared" si="0"/>
        <v>22.206105360321754</v>
      </c>
      <c r="F15" s="320">
        <f>D15/7</f>
        <v>481.14285714285717</v>
      </c>
      <c r="G15" s="321">
        <v>22.5</v>
      </c>
      <c r="H15" s="318"/>
      <c r="I15" s="318"/>
      <c r="J15" s="318"/>
      <c r="K15" s="318"/>
      <c r="L15" s="318"/>
      <c r="M15" s="314">
        <f>SUM('LISTE DES DIPLOMES EP + DUREE'!H15:L15)</f>
        <v>0</v>
      </c>
    </row>
    <row r="16" spans="1:13" x14ac:dyDescent="0.25">
      <c r="A16" s="310">
        <v>13</v>
      </c>
      <c r="B16" s="310" t="s">
        <v>94</v>
      </c>
      <c r="C16" s="310" t="s">
        <v>310</v>
      </c>
      <c r="D16" s="310">
        <v>3560</v>
      </c>
      <c r="E16" s="319">
        <f t="shared" si="0"/>
        <v>23.472011604140569</v>
      </c>
      <c r="F16" s="320">
        <f>D16/7</f>
        <v>508.57142857142856</v>
      </c>
      <c r="G16" s="313">
        <v>23.5</v>
      </c>
      <c r="H16" s="310"/>
      <c r="I16" s="310"/>
      <c r="J16" s="310"/>
      <c r="K16" s="310"/>
      <c r="L16" s="310"/>
      <c r="M16" s="314">
        <f>SUM('LISTE DES DIPLOMES EP + DUREE'!H16:L16)</f>
        <v>0</v>
      </c>
    </row>
    <row r="17" spans="1:13" x14ac:dyDescent="0.25">
      <c r="A17" s="310">
        <v>14</v>
      </c>
      <c r="B17" s="310" t="s">
        <v>90</v>
      </c>
      <c r="C17" s="310" t="s">
        <v>311</v>
      </c>
      <c r="D17" s="310">
        <v>1540</v>
      </c>
      <c r="E17" s="319">
        <f t="shared" si="0"/>
        <v>10.153622997296763</v>
      </c>
      <c r="F17" s="320">
        <f>D17/7</f>
        <v>220</v>
      </c>
      <c r="G17" s="313">
        <v>10.5</v>
      </c>
      <c r="H17" s="310"/>
      <c r="I17" s="310"/>
      <c r="J17" s="310"/>
      <c r="K17" s="310"/>
      <c r="L17" s="310"/>
      <c r="M17" s="314">
        <f>SUM('LISTE DES DIPLOMES EP + DUREE'!H17:L17)</f>
        <v>0</v>
      </c>
    </row>
    <row r="18" spans="1:13" x14ac:dyDescent="0.25">
      <c r="A18" s="314">
        <v>15</v>
      </c>
      <c r="B18" s="314" t="s">
        <v>81</v>
      </c>
      <c r="C18" s="314" t="s">
        <v>312</v>
      </c>
      <c r="D18" s="314">
        <v>1100</v>
      </c>
      <c r="E18" s="315">
        <f t="shared" ref="E18:E25" si="1">D18/151.67</f>
        <v>7.2525878552119742</v>
      </c>
      <c r="F18" s="316">
        <f t="shared" ref="F18:F25" si="2">D18/7</f>
        <v>157.14285714285714</v>
      </c>
      <c r="G18" s="317">
        <v>7.5</v>
      </c>
      <c r="H18" s="314"/>
      <c r="I18" s="314"/>
      <c r="J18" s="314"/>
      <c r="K18" s="314"/>
      <c r="L18" s="314"/>
      <c r="M18" s="314">
        <f>SUM('LISTE DES DIPLOMES EP + DUREE'!H18:L18)</f>
        <v>0</v>
      </c>
    </row>
    <row r="19" spans="1:13" x14ac:dyDescent="0.25">
      <c r="A19" s="314">
        <v>16</v>
      </c>
      <c r="B19" s="314" t="s">
        <v>106</v>
      </c>
      <c r="C19" s="314" t="s">
        <v>313</v>
      </c>
      <c r="D19" s="314">
        <v>3600</v>
      </c>
      <c r="E19" s="315">
        <f t="shared" si="1"/>
        <v>23.735742071602825</v>
      </c>
      <c r="F19" s="316">
        <f t="shared" si="2"/>
        <v>514.28571428571433</v>
      </c>
      <c r="G19" s="317">
        <v>24</v>
      </c>
      <c r="H19" s="314"/>
      <c r="I19" s="314"/>
      <c r="J19" s="314"/>
      <c r="K19" s="314"/>
      <c r="L19" s="314"/>
      <c r="M19" s="314">
        <f>SUM('LISTE DES DIPLOMES EP + DUREE'!H19:L19)</f>
        <v>0</v>
      </c>
    </row>
    <row r="20" spans="1:13" x14ac:dyDescent="0.25">
      <c r="A20" s="314">
        <v>17</v>
      </c>
      <c r="B20" s="314" t="s">
        <v>101</v>
      </c>
      <c r="C20" s="314" t="s">
        <v>314</v>
      </c>
      <c r="D20" s="314">
        <v>3550</v>
      </c>
      <c r="E20" s="315">
        <f t="shared" si="1"/>
        <v>23.406078987275006</v>
      </c>
      <c r="F20" s="316">
        <f t="shared" si="2"/>
        <v>507.14285714285717</v>
      </c>
      <c r="G20" s="317">
        <v>23.5</v>
      </c>
      <c r="H20" s="314"/>
      <c r="I20" s="314"/>
      <c r="J20" s="314"/>
      <c r="K20" s="314"/>
      <c r="L20" s="314"/>
      <c r="M20" s="314">
        <f>SUM('LISTE DES DIPLOMES EP + DUREE'!H20:L20)</f>
        <v>0</v>
      </c>
    </row>
    <row r="21" spans="1:13" x14ac:dyDescent="0.25">
      <c r="A21" s="310">
        <v>18</v>
      </c>
      <c r="B21" s="310" t="s">
        <v>102</v>
      </c>
      <c r="C21" s="310" t="s">
        <v>315</v>
      </c>
      <c r="D21" s="310">
        <v>3160</v>
      </c>
      <c r="E21" s="311">
        <f t="shared" si="1"/>
        <v>20.834706929518035</v>
      </c>
      <c r="F21" s="312">
        <f t="shared" si="2"/>
        <v>451.42857142857144</v>
      </c>
      <c r="G21" s="313">
        <v>21</v>
      </c>
      <c r="H21" s="310"/>
      <c r="I21" s="310"/>
      <c r="J21" s="310"/>
      <c r="K21" s="310"/>
      <c r="L21" s="310"/>
      <c r="M21" s="314">
        <f>SUM('LISTE DES DIPLOMES EP + DUREE'!H21:L21)</f>
        <v>0</v>
      </c>
    </row>
    <row r="22" spans="1:13" x14ac:dyDescent="0.25">
      <c r="A22" s="314">
        <v>19</v>
      </c>
      <c r="B22" s="314" t="s">
        <v>108</v>
      </c>
      <c r="C22" s="314" t="s">
        <v>107</v>
      </c>
      <c r="D22" s="314">
        <v>3714</v>
      </c>
      <c r="E22" s="315">
        <f t="shared" si="1"/>
        <v>24.487373903870246</v>
      </c>
      <c r="F22" s="316">
        <f t="shared" si="2"/>
        <v>530.57142857142856</v>
      </c>
      <c r="G22" s="317">
        <v>24.5</v>
      </c>
      <c r="H22" s="314"/>
      <c r="I22" s="314"/>
      <c r="J22" s="314"/>
      <c r="K22" s="314"/>
      <c r="L22" s="314"/>
      <c r="M22" s="314">
        <f>SUM('LISTE DES DIPLOMES EP + DUREE'!H22:L22)</f>
        <v>0</v>
      </c>
    </row>
    <row r="23" spans="1:13" x14ac:dyDescent="0.25">
      <c r="A23" s="314">
        <v>20</v>
      </c>
      <c r="B23" s="314" t="s">
        <v>111</v>
      </c>
      <c r="C23" s="314" t="s">
        <v>316</v>
      </c>
      <c r="D23" s="314">
        <v>4444</v>
      </c>
      <c r="E23" s="315">
        <f t="shared" si="1"/>
        <v>29.300454935056376</v>
      </c>
      <c r="F23" s="316">
        <f t="shared" si="2"/>
        <v>634.85714285714289</v>
      </c>
      <c r="G23" s="317">
        <v>29.5</v>
      </c>
      <c r="H23" s="314"/>
      <c r="I23" s="314"/>
      <c r="J23" s="314"/>
      <c r="K23" s="314"/>
      <c r="L23" s="314"/>
      <c r="M23" s="314">
        <f>SUM('LISTE DES DIPLOMES EP + DUREE'!H23:L23)</f>
        <v>0</v>
      </c>
    </row>
    <row r="24" spans="1:13" ht="52.8" x14ac:dyDescent="0.25">
      <c r="A24" s="310">
        <v>21</v>
      </c>
      <c r="B24" s="322" t="s">
        <v>104</v>
      </c>
      <c r="C24" s="323" t="s">
        <v>103</v>
      </c>
      <c r="D24" s="324">
        <v>3450</v>
      </c>
      <c r="E24" s="325">
        <f t="shared" si="1"/>
        <v>22.746752818619374</v>
      </c>
      <c r="F24" s="326">
        <f t="shared" si="2"/>
        <v>492.85714285714283</v>
      </c>
      <c r="G24" s="327">
        <v>23</v>
      </c>
      <c r="H24" s="328"/>
      <c r="I24" s="328"/>
      <c r="J24" s="328"/>
      <c r="K24" s="328"/>
      <c r="L24" s="328"/>
      <c r="M24" s="314">
        <f>SUM('LISTE DES DIPLOMES EP + DUREE'!H24:L24)</f>
        <v>0</v>
      </c>
    </row>
    <row r="25" spans="1:13" x14ac:dyDescent="0.25">
      <c r="A25" s="310">
        <v>22</v>
      </c>
      <c r="B25" s="304" t="s">
        <v>95</v>
      </c>
      <c r="C25" s="310" t="s">
        <v>317</v>
      </c>
      <c r="D25" s="310">
        <v>1930</v>
      </c>
      <c r="E25" s="311">
        <f t="shared" si="1"/>
        <v>12.724995055053736</v>
      </c>
      <c r="F25" s="312">
        <f t="shared" si="2"/>
        <v>275.71428571428572</v>
      </c>
      <c r="G25" s="313">
        <v>13</v>
      </c>
      <c r="H25" s="310"/>
      <c r="I25" s="310"/>
      <c r="J25" s="310"/>
      <c r="K25" s="314"/>
      <c r="L25" s="314"/>
      <c r="M25" s="314">
        <f>SUM('LISTE DES DIPLOMES EP + DUREE'!H25:L25)</f>
        <v>0</v>
      </c>
    </row>
    <row r="26" spans="1:13" x14ac:dyDescent="0.25">
      <c r="A26" s="310">
        <v>23</v>
      </c>
      <c r="B26" s="310" t="s">
        <v>112</v>
      </c>
      <c r="C26" s="310" t="s">
        <v>110</v>
      </c>
      <c r="D26" s="310">
        <v>4200</v>
      </c>
      <c r="E26" s="311">
        <f>D26/151.67</f>
        <v>27.691699083536626</v>
      </c>
      <c r="F26" s="312">
        <f>D26/7</f>
        <v>600</v>
      </c>
      <c r="G26" s="313">
        <v>28</v>
      </c>
      <c r="H26" s="310"/>
      <c r="I26" s="310"/>
      <c r="J26" s="310"/>
      <c r="K26" s="310"/>
      <c r="L26" s="310"/>
      <c r="M26" s="314">
        <f>SUM('LISTE DES DIPLOMES EP + DUREE'!H26:L26)</f>
        <v>0</v>
      </c>
    </row>
    <row r="27" spans="1:13" x14ac:dyDescent="0.25">
      <c r="A27" s="310">
        <v>24</v>
      </c>
      <c r="B27" s="310" t="s">
        <v>85</v>
      </c>
      <c r="C27" s="318" t="s">
        <v>84</v>
      </c>
      <c r="D27" s="318">
        <v>1360</v>
      </c>
      <c r="E27" s="311">
        <f>D27/151.67</f>
        <v>8.9668358937166222</v>
      </c>
      <c r="F27" s="312">
        <f>D27/7</f>
        <v>194.28571428571428</v>
      </c>
      <c r="G27" s="318">
        <v>9</v>
      </c>
      <c r="H27" s="329"/>
      <c r="I27" s="329"/>
      <c r="J27" s="329"/>
      <c r="K27" s="329"/>
      <c r="L27" s="329"/>
      <c r="M27" s="314">
        <f>SUM('LISTE DES DIPLOMES EP + DUREE'!H27:L27)</f>
        <v>0</v>
      </c>
    </row>
    <row r="28" spans="1:13" x14ac:dyDescent="0.25">
      <c r="A28" s="310">
        <v>25</v>
      </c>
      <c r="B28" s="310" t="s">
        <v>99</v>
      </c>
      <c r="C28" s="310" t="s">
        <v>98</v>
      </c>
      <c r="D28" s="310">
        <v>2522</v>
      </c>
      <c r="E28" s="311">
        <f>D28/151.67</f>
        <v>16.628205973495088</v>
      </c>
      <c r="F28" s="312">
        <f>D28/7</f>
        <v>360.28571428571428</v>
      </c>
      <c r="G28" s="313">
        <v>17</v>
      </c>
      <c r="H28" s="310"/>
      <c r="I28" s="310"/>
      <c r="J28" s="310"/>
      <c r="K28" s="310"/>
      <c r="L28" s="310"/>
      <c r="M28" s="314">
        <f>SUM('LISTE DES DIPLOMES EP + DUREE'!H28:L28)</f>
        <v>0</v>
      </c>
    </row>
    <row r="29" spans="1:13" x14ac:dyDescent="0.25">
      <c r="A29" s="314">
        <v>26</v>
      </c>
      <c r="B29" s="304" t="s">
        <v>91</v>
      </c>
      <c r="C29" s="304" t="s">
        <v>318</v>
      </c>
      <c r="D29" s="304">
        <v>1500</v>
      </c>
      <c r="E29" s="330">
        <f t="shared" ref="E29:E34" si="3">D29/151.67</f>
        <v>9.8898925298345102</v>
      </c>
      <c r="F29" s="331">
        <f t="shared" ref="F29:F34" si="4">D29/7</f>
        <v>214.28571428571428</v>
      </c>
      <c r="G29" s="306">
        <v>10</v>
      </c>
      <c r="H29" s="304">
        <v>2.5</v>
      </c>
      <c r="I29" s="304">
        <v>7.5</v>
      </c>
      <c r="J29" s="304">
        <v>0</v>
      </c>
      <c r="K29" s="304">
        <v>0</v>
      </c>
      <c r="L29" s="304">
        <v>0</v>
      </c>
      <c r="M29" s="314">
        <f>SUM('LISTE DES DIPLOMES EP + DUREE'!H29:L29)</f>
        <v>10</v>
      </c>
    </row>
    <row r="30" spans="1:13" x14ac:dyDescent="0.25">
      <c r="A30" s="310">
        <v>27</v>
      </c>
      <c r="B30" s="310" t="s">
        <v>115</v>
      </c>
      <c r="C30" s="310" t="s">
        <v>114</v>
      </c>
      <c r="D30" s="310">
        <v>5460</v>
      </c>
      <c r="E30" s="311">
        <f t="shared" si="3"/>
        <v>35.999208808597615</v>
      </c>
      <c r="F30" s="312">
        <f t="shared" si="4"/>
        <v>780</v>
      </c>
      <c r="G30" s="313">
        <v>36</v>
      </c>
      <c r="H30" s="310"/>
      <c r="I30" s="310"/>
      <c r="J30" s="310"/>
      <c r="K30" s="310"/>
      <c r="L30" s="310"/>
      <c r="M30" s="314">
        <f>SUM('LISTE DES DIPLOMES EP + DUREE'!H30:L30)</f>
        <v>0</v>
      </c>
    </row>
    <row r="31" spans="1:13" x14ac:dyDescent="0.25">
      <c r="A31" s="310">
        <v>28</v>
      </c>
      <c r="B31" s="310" t="s">
        <v>105</v>
      </c>
      <c r="C31" s="310" t="s">
        <v>319</v>
      </c>
      <c r="D31" s="310">
        <v>3423</v>
      </c>
      <c r="E31" s="311">
        <f t="shared" si="3"/>
        <v>22.568734753082353</v>
      </c>
      <c r="F31" s="312">
        <f t="shared" si="4"/>
        <v>489</v>
      </c>
      <c r="G31" s="313">
        <v>23</v>
      </c>
      <c r="H31" s="310"/>
      <c r="I31" s="310"/>
      <c r="J31" s="310"/>
      <c r="K31" s="310"/>
      <c r="L31" s="310"/>
      <c r="M31" s="314">
        <f>SUM('LISTE DES DIPLOMES EP + DUREE'!H31:L31)</f>
        <v>0</v>
      </c>
    </row>
    <row r="32" spans="1:13" x14ac:dyDescent="0.25">
      <c r="A32" s="314">
        <v>29</v>
      </c>
      <c r="B32" s="314" t="s">
        <v>86</v>
      </c>
      <c r="C32" s="314" t="s">
        <v>320</v>
      </c>
      <c r="D32" s="314">
        <v>1200</v>
      </c>
      <c r="E32" s="315">
        <f t="shared" si="3"/>
        <v>7.9119140238676078</v>
      </c>
      <c r="F32" s="316">
        <f t="shared" si="4"/>
        <v>171.42857142857142</v>
      </c>
      <c r="G32" s="317">
        <v>8</v>
      </c>
      <c r="H32" s="314"/>
      <c r="I32" s="314"/>
      <c r="J32" s="314"/>
      <c r="K32" s="314"/>
      <c r="L32" s="314"/>
      <c r="M32" s="314">
        <f>SUM('LISTE DES DIPLOMES EP + DUREE'!H32:L32)</f>
        <v>0</v>
      </c>
    </row>
    <row r="33" spans="1:13" x14ac:dyDescent="0.25">
      <c r="A33" s="310">
        <v>30</v>
      </c>
      <c r="B33" s="310" t="s">
        <v>152</v>
      </c>
      <c r="C33" s="310" t="s">
        <v>154</v>
      </c>
      <c r="D33" s="310">
        <v>1470</v>
      </c>
      <c r="E33" s="311">
        <f t="shared" si="3"/>
        <v>9.6920946792378189</v>
      </c>
      <c r="F33" s="312">
        <f t="shared" si="4"/>
        <v>210</v>
      </c>
      <c r="G33" s="313">
        <v>10</v>
      </c>
      <c r="H33" s="310"/>
      <c r="I33" s="310"/>
      <c r="J33" s="310"/>
      <c r="K33" s="310"/>
      <c r="L33" s="310"/>
      <c r="M33" s="314">
        <f>SUM('LISTE DES DIPLOMES EP + DUREE'!H33:L33)</f>
        <v>0</v>
      </c>
    </row>
    <row r="34" spans="1:13" x14ac:dyDescent="0.25">
      <c r="A34" s="314">
        <v>31</v>
      </c>
      <c r="B34" s="314" t="s">
        <v>83</v>
      </c>
      <c r="C34" s="314" t="s">
        <v>321</v>
      </c>
      <c r="D34" s="314">
        <v>1140</v>
      </c>
      <c r="E34" s="315">
        <f t="shared" si="3"/>
        <v>7.5163183226742278</v>
      </c>
      <c r="F34" s="316">
        <f t="shared" si="4"/>
        <v>162.85714285714286</v>
      </c>
      <c r="G34" s="317">
        <v>8</v>
      </c>
      <c r="H34" s="314"/>
      <c r="I34" s="314"/>
      <c r="J34" s="314"/>
      <c r="K34" s="314"/>
      <c r="L34" s="314"/>
      <c r="M34" s="314">
        <f>SUM('LISTE DES DIPLOMES EP + DUREE'!H34:L34)</f>
        <v>0</v>
      </c>
    </row>
    <row r="35" spans="1:13" x14ac:dyDescent="0.25">
      <c r="F35" s="2"/>
      <c r="G35" s="1"/>
    </row>
    <row r="36" spans="1:13" x14ac:dyDescent="0.25">
      <c r="F36" s="2"/>
      <c r="G36" s="1"/>
    </row>
    <row r="37" spans="1:13" x14ac:dyDescent="0.25">
      <c r="F37" s="2"/>
      <c r="G37" s="1"/>
    </row>
    <row r="38" spans="1:13" x14ac:dyDescent="0.25">
      <c r="F38" s="2"/>
      <c r="G38" s="1"/>
    </row>
    <row r="39" spans="1:13" x14ac:dyDescent="0.25">
      <c r="F39" s="2"/>
      <c r="G39" s="1"/>
    </row>
    <row r="40" spans="1:13" x14ac:dyDescent="0.25">
      <c r="F40" s="2"/>
      <c r="G40" s="1"/>
    </row>
  </sheetData>
  <sheetProtection algorithmName="SHA-512" hashValue="rxCKpWHba5lGTi8AHIlsxmuy2Rv4DiKjQYanYiOIygNerVf4B3fewySXouScKVSjwTr5MATeXSdX0KbC1QfMWA==" saltValue="wL0IMFqzkb9Nz6yJz2zXuw==" spinCount="100000" sheet="1" selectLockedCells="1"/>
  <pageMargins left="0" right="0" top="0.74803149606299213" bottom="0.74803149606299213" header="0.31496062992125984" footer="0.31496062992125984"/>
  <pageSetup paperSize="9" scale="51" orientation="landscape" r:id="rId1"/>
  <ignoredErrors>
    <ignoredError sqref="M13:M34" formulaRange="1"/>
  </ignoredErrors>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euil3"/>
  <dimension ref="A1:A107"/>
  <sheetViews>
    <sheetView topLeftCell="A84" workbookViewId="0">
      <selection activeCell="A2" sqref="A2"/>
    </sheetView>
  </sheetViews>
  <sheetFormatPr baseColWidth="10" defaultColWidth="13.109375" defaultRowHeight="15.6" x14ac:dyDescent="0.3"/>
  <cols>
    <col min="1" max="1" width="44.44140625" style="334" bestFit="1" customWidth="1"/>
    <col min="2" max="16384" width="13.109375" style="232"/>
  </cols>
  <sheetData>
    <row r="1" spans="1:1" x14ac:dyDescent="0.3">
      <c r="A1" s="333" t="s">
        <v>135</v>
      </c>
    </row>
    <row r="2" spans="1:1" x14ac:dyDescent="0.3">
      <c r="A2" s="334" t="s">
        <v>175</v>
      </c>
    </row>
    <row r="3" spans="1:1" x14ac:dyDescent="0.3">
      <c r="A3" s="334" t="s">
        <v>176</v>
      </c>
    </row>
    <row r="4" spans="1:1" x14ac:dyDescent="0.3">
      <c r="A4" s="334" t="s">
        <v>177</v>
      </c>
    </row>
    <row r="5" spans="1:1" x14ac:dyDescent="0.3">
      <c r="A5" s="334" t="s">
        <v>178</v>
      </c>
    </row>
    <row r="6" spans="1:1" x14ac:dyDescent="0.3">
      <c r="A6" s="334" t="s">
        <v>179</v>
      </c>
    </row>
    <row r="7" spans="1:1" x14ac:dyDescent="0.3">
      <c r="A7" s="334" t="s">
        <v>180</v>
      </c>
    </row>
    <row r="8" spans="1:1" x14ac:dyDescent="0.3">
      <c r="A8" s="334" t="s">
        <v>181</v>
      </c>
    </row>
    <row r="9" spans="1:1" x14ac:dyDescent="0.3">
      <c r="A9" s="334" t="s">
        <v>182</v>
      </c>
    </row>
    <row r="10" spans="1:1" x14ac:dyDescent="0.3">
      <c r="A10" s="334" t="s">
        <v>183</v>
      </c>
    </row>
    <row r="11" spans="1:1" x14ac:dyDescent="0.3">
      <c r="A11" s="334" t="s">
        <v>184</v>
      </c>
    </row>
    <row r="12" spans="1:1" x14ac:dyDescent="0.3">
      <c r="A12" s="334" t="s">
        <v>185</v>
      </c>
    </row>
    <row r="13" spans="1:1" x14ac:dyDescent="0.3">
      <c r="A13" s="334" t="s">
        <v>186</v>
      </c>
    </row>
    <row r="14" spans="1:1" x14ac:dyDescent="0.3">
      <c r="A14" s="334" t="s">
        <v>187</v>
      </c>
    </row>
    <row r="15" spans="1:1" x14ac:dyDescent="0.3">
      <c r="A15" s="334" t="s">
        <v>188</v>
      </c>
    </row>
    <row r="16" spans="1:1" x14ac:dyDescent="0.3">
      <c r="A16" s="334" t="s">
        <v>189</v>
      </c>
    </row>
    <row r="17" spans="1:1" x14ac:dyDescent="0.3">
      <c r="A17" s="334" t="s">
        <v>190</v>
      </c>
    </row>
    <row r="18" spans="1:1" x14ac:dyDescent="0.3">
      <c r="A18" s="334" t="s">
        <v>191</v>
      </c>
    </row>
    <row r="19" spans="1:1" x14ac:dyDescent="0.3">
      <c r="A19" s="334" t="s">
        <v>192</v>
      </c>
    </row>
    <row r="20" spans="1:1" x14ac:dyDescent="0.3">
      <c r="A20" s="334" t="s">
        <v>193</v>
      </c>
    </row>
    <row r="21" spans="1:1" x14ac:dyDescent="0.3">
      <c r="A21" s="334" t="s">
        <v>194</v>
      </c>
    </row>
    <row r="22" spans="1:1" x14ac:dyDescent="0.3">
      <c r="A22" s="334" t="s">
        <v>195</v>
      </c>
    </row>
    <row r="23" spans="1:1" x14ac:dyDescent="0.3">
      <c r="A23" s="334" t="s">
        <v>196</v>
      </c>
    </row>
    <row r="24" spans="1:1" x14ac:dyDescent="0.3">
      <c r="A24" s="334" t="s">
        <v>197</v>
      </c>
    </row>
    <row r="25" spans="1:1" x14ac:dyDescent="0.3">
      <c r="A25" s="334" t="s">
        <v>198</v>
      </c>
    </row>
    <row r="26" spans="1:1" x14ac:dyDescent="0.3">
      <c r="A26" s="334" t="s">
        <v>199</v>
      </c>
    </row>
    <row r="27" spans="1:1" x14ac:dyDescent="0.3">
      <c r="A27" s="334" t="s">
        <v>200</v>
      </c>
    </row>
    <row r="28" spans="1:1" x14ac:dyDescent="0.3">
      <c r="A28" s="334" t="s">
        <v>201</v>
      </c>
    </row>
    <row r="29" spans="1:1" x14ac:dyDescent="0.3">
      <c r="A29" s="334" t="s">
        <v>202</v>
      </c>
    </row>
    <row r="30" spans="1:1" x14ac:dyDescent="0.3">
      <c r="A30" s="334" t="s">
        <v>203</v>
      </c>
    </row>
    <row r="31" spans="1:1" x14ac:dyDescent="0.3">
      <c r="A31" s="334" t="s">
        <v>204</v>
      </c>
    </row>
    <row r="32" spans="1:1" x14ac:dyDescent="0.3">
      <c r="A32" s="334" t="s">
        <v>205</v>
      </c>
    </row>
    <row r="33" spans="1:1" x14ac:dyDescent="0.3">
      <c r="A33" s="334" t="s">
        <v>206</v>
      </c>
    </row>
    <row r="34" spans="1:1" x14ac:dyDescent="0.3">
      <c r="A34" s="334" t="s">
        <v>207</v>
      </c>
    </row>
    <row r="35" spans="1:1" x14ac:dyDescent="0.3">
      <c r="A35" s="334" t="s">
        <v>208</v>
      </c>
    </row>
    <row r="36" spans="1:1" x14ac:dyDescent="0.3">
      <c r="A36" s="334" t="s">
        <v>209</v>
      </c>
    </row>
    <row r="37" spans="1:1" x14ac:dyDescent="0.3">
      <c r="A37" s="334" t="s">
        <v>210</v>
      </c>
    </row>
    <row r="38" spans="1:1" x14ac:dyDescent="0.3">
      <c r="A38" s="334" t="s">
        <v>211</v>
      </c>
    </row>
    <row r="39" spans="1:1" x14ac:dyDescent="0.3">
      <c r="A39" s="334" t="s">
        <v>212</v>
      </c>
    </row>
    <row r="40" spans="1:1" x14ac:dyDescent="0.3">
      <c r="A40" s="334" t="s">
        <v>213</v>
      </c>
    </row>
    <row r="41" spans="1:1" x14ac:dyDescent="0.3">
      <c r="A41" s="334" t="s">
        <v>214</v>
      </c>
    </row>
    <row r="42" spans="1:1" x14ac:dyDescent="0.3">
      <c r="A42" s="334" t="s">
        <v>215</v>
      </c>
    </row>
    <row r="43" spans="1:1" x14ac:dyDescent="0.3">
      <c r="A43" s="334" t="s">
        <v>216</v>
      </c>
    </row>
    <row r="44" spans="1:1" x14ac:dyDescent="0.3">
      <c r="A44" s="334" t="s">
        <v>217</v>
      </c>
    </row>
    <row r="45" spans="1:1" x14ac:dyDescent="0.3">
      <c r="A45" s="334" t="s">
        <v>218</v>
      </c>
    </row>
    <row r="46" spans="1:1" x14ac:dyDescent="0.3">
      <c r="A46" s="334" t="s">
        <v>219</v>
      </c>
    </row>
    <row r="47" spans="1:1" x14ac:dyDescent="0.3">
      <c r="A47" s="334" t="s">
        <v>220</v>
      </c>
    </row>
    <row r="48" spans="1:1" x14ac:dyDescent="0.3">
      <c r="A48" s="334" t="s">
        <v>221</v>
      </c>
    </row>
    <row r="49" spans="1:1" x14ac:dyDescent="0.3">
      <c r="A49" s="334" t="s">
        <v>222</v>
      </c>
    </row>
    <row r="50" spans="1:1" x14ac:dyDescent="0.3">
      <c r="A50" s="334" t="s">
        <v>223</v>
      </c>
    </row>
    <row r="51" spans="1:1" x14ac:dyDescent="0.3">
      <c r="A51" s="334" t="s">
        <v>224</v>
      </c>
    </row>
    <row r="52" spans="1:1" x14ac:dyDescent="0.3">
      <c r="A52" s="334" t="s">
        <v>225</v>
      </c>
    </row>
    <row r="53" spans="1:1" x14ac:dyDescent="0.3">
      <c r="A53" s="334" t="s">
        <v>226</v>
      </c>
    </row>
    <row r="54" spans="1:1" x14ac:dyDescent="0.3">
      <c r="A54" s="334" t="s">
        <v>227</v>
      </c>
    </row>
    <row r="55" spans="1:1" x14ac:dyDescent="0.3">
      <c r="A55" s="334" t="s">
        <v>228</v>
      </c>
    </row>
    <row r="56" spans="1:1" x14ac:dyDescent="0.3">
      <c r="A56" s="334" t="s">
        <v>229</v>
      </c>
    </row>
    <row r="57" spans="1:1" x14ac:dyDescent="0.3">
      <c r="A57" s="334" t="s">
        <v>230</v>
      </c>
    </row>
    <row r="58" spans="1:1" x14ac:dyDescent="0.3">
      <c r="A58" s="334" t="s">
        <v>231</v>
      </c>
    </row>
    <row r="59" spans="1:1" x14ac:dyDescent="0.3">
      <c r="A59" s="334" t="s">
        <v>232</v>
      </c>
    </row>
    <row r="60" spans="1:1" x14ac:dyDescent="0.3">
      <c r="A60" s="334" t="s">
        <v>233</v>
      </c>
    </row>
    <row r="61" spans="1:1" x14ac:dyDescent="0.3">
      <c r="A61" s="334" t="s">
        <v>234</v>
      </c>
    </row>
    <row r="62" spans="1:1" x14ac:dyDescent="0.3">
      <c r="A62" s="334" t="s">
        <v>235</v>
      </c>
    </row>
    <row r="63" spans="1:1" x14ac:dyDescent="0.3">
      <c r="A63" s="334" t="s">
        <v>324</v>
      </c>
    </row>
    <row r="64" spans="1:1" x14ac:dyDescent="0.3">
      <c r="A64" s="334" t="s">
        <v>236</v>
      </c>
    </row>
    <row r="65" spans="1:1" x14ac:dyDescent="0.3">
      <c r="A65" s="334" t="s">
        <v>237</v>
      </c>
    </row>
    <row r="66" spans="1:1" x14ac:dyDescent="0.3">
      <c r="A66" s="334" t="s">
        <v>238</v>
      </c>
    </row>
    <row r="67" spans="1:1" x14ac:dyDescent="0.3">
      <c r="A67" s="334" t="s">
        <v>239</v>
      </c>
    </row>
    <row r="68" spans="1:1" x14ac:dyDescent="0.3">
      <c r="A68" s="334" t="s">
        <v>240</v>
      </c>
    </row>
    <row r="69" spans="1:1" x14ac:dyDescent="0.3">
      <c r="A69" s="334" t="s">
        <v>241</v>
      </c>
    </row>
    <row r="70" spans="1:1" x14ac:dyDescent="0.3">
      <c r="A70" s="334" t="s">
        <v>242</v>
      </c>
    </row>
    <row r="71" spans="1:1" x14ac:dyDescent="0.3">
      <c r="A71" s="334" t="s">
        <v>243</v>
      </c>
    </row>
    <row r="72" spans="1:1" x14ac:dyDescent="0.3">
      <c r="A72" s="334" t="s">
        <v>244</v>
      </c>
    </row>
    <row r="73" spans="1:1" x14ac:dyDescent="0.3">
      <c r="A73" s="334" t="s">
        <v>245</v>
      </c>
    </row>
    <row r="74" spans="1:1" x14ac:dyDescent="0.3">
      <c r="A74" s="334" t="s">
        <v>246</v>
      </c>
    </row>
    <row r="75" spans="1:1" x14ac:dyDescent="0.3">
      <c r="A75" s="334" t="s">
        <v>247</v>
      </c>
    </row>
    <row r="76" spans="1:1" x14ac:dyDescent="0.3">
      <c r="A76" s="334" t="s">
        <v>248</v>
      </c>
    </row>
    <row r="77" spans="1:1" x14ac:dyDescent="0.3">
      <c r="A77" s="334" t="s">
        <v>249</v>
      </c>
    </row>
    <row r="78" spans="1:1" x14ac:dyDescent="0.3">
      <c r="A78" s="334" t="s">
        <v>250</v>
      </c>
    </row>
    <row r="79" spans="1:1" x14ac:dyDescent="0.3">
      <c r="A79" s="334" t="s">
        <v>251</v>
      </c>
    </row>
    <row r="80" spans="1:1" x14ac:dyDescent="0.3">
      <c r="A80" s="334" t="s">
        <v>252</v>
      </c>
    </row>
    <row r="81" spans="1:1" x14ac:dyDescent="0.3">
      <c r="A81" s="334" t="s">
        <v>253</v>
      </c>
    </row>
    <row r="82" spans="1:1" x14ac:dyDescent="0.3">
      <c r="A82" s="334" t="s">
        <v>254</v>
      </c>
    </row>
    <row r="83" spans="1:1" x14ac:dyDescent="0.3">
      <c r="A83" s="334" t="s">
        <v>255</v>
      </c>
    </row>
    <row r="84" spans="1:1" x14ac:dyDescent="0.3">
      <c r="A84" s="334" t="s">
        <v>256</v>
      </c>
    </row>
    <row r="85" spans="1:1" x14ac:dyDescent="0.3">
      <c r="A85" s="334" t="s">
        <v>257</v>
      </c>
    </row>
    <row r="86" spans="1:1" x14ac:dyDescent="0.3">
      <c r="A86" s="334" t="s">
        <v>258</v>
      </c>
    </row>
    <row r="87" spans="1:1" x14ac:dyDescent="0.3">
      <c r="A87" s="334" t="s">
        <v>259</v>
      </c>
    </row>
    <row r="88" spans="1:1" x14ac:dyDescent="0.3">
      <c r="A88" s="334" t="s">
        <v>260</v>
      </c>
    </row>
    <row r="89" spans="1:1" x14ac:dyDescent="0.3">
      <c r="A89" s="334" t="s">
        <v>261</v>
      </c>
    </row>
    <row r="90" spans="1:1" x14ac:dyDescent="0.3">
      <c r="A90" s="334" t="s">
        <v>262</v>
      </c>
    </row>
    <row r="91" spans="1:1" x14ac:dyDescent="0.3">
      <c r="A91" s="334" t="s">
        <v>263</v>
      </c>
    </row>
    <row r="92" spans="1:1" x14ac:dyDescent="0.3">
      <c r="A92" s="334" t="s">
        <v>264</v>
      </c>
    </row>
    <row r="93" spans="1:1" x14ac:dyDescent="0.3">
      <c r="A93" s="334" t="s">
        <v>265</v>
      </c>
    </row>
    <row r="94" spans="1:1" x14ac:dyDescent="0.3">
      <c r="A94" s="334" t="s">
        <v>266</v>
      </c>
    </row>
    <row r="95" spans="1:1" x14ac:dyDescent="0.3">
      <c r="A95" s="334" t="s">
        <v>267</v>
      </c>
    </row>
    <row r="96" spans="1:1" x14ac:dyDescent="0.3">
      <c r="A96" s="334" t="s">
        <v>268</v>
      </c>
    </row>
    <row r="97" spans="1:1" x14ac:dyDescent="0.3">
      <c r="A97" s="334" t="s">
        <v>269</v>
      </c>
    </row>
    <row r="98" spans="1:1" x14ac:dyDescent="0.3">
      <c r="A98" s="334" t="s">
        <v>270</v>
      </c>
    </row>
    <row r="99" spans="1:1" x14ac:dyDescent="0.3">
      <c r="A99" s="334" t="s">
        <v>271</v>
      </c>
    </row>
    <row r="100" spans="1:1" x14ac:dyDescent="0.3">
      <c r="A100" s="334" t="s">
        <v>272</v>
      </c>
    </row>
    <row r="101" spans="1:1" x14ac:dyDescent="0.3">
      <c r="A101" s="334" t="s">
        <v>273</v>
      </c>
    </row>
    <row r="102" spans="1:1" x14ac:dyDescent="0.3">
      <c r="A102" s="334" t="s">
        <v>274</v>
      </c>
    </row>
    <row r="103" spans="1:1" x14ac:dyDescent="0.3">
      <c r="A103" s="334" t="s">
        <v>275</v>
      </c>
    </row>
    <row r="104" spans="1:1" x14ac:dyDescent="0.3">
      <c r="A104" s="334" t="s">
        <v>276</v>
      </c>
    </row>
    <row r="105" spans="1:1" x14ac:dyDescent="0.3">
      <c r="A105" s="334" t="s">
        <v>277</v>
      </c>
    </row>
    <row r="106" spans="1:1" x14ac:dyDescent="0.3">
      <c r="A106" s="334" t="s">
        <v>278</v>
      </c>
    </row>
    <row r="107" spans="1:1" x14ac:dyDescent="0.3">
      <c r="A107" s="334" t="s">
        <v>279</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6">
    <tabColor theme="6" tint="-0.249977111117893"/>
    <pageSetUpPr fitToPage="1"/>
  </sheetPr>
  <dimension ref="A1:J28"/>
  <sheetViews>
    <sheetView showGridLines="0" zoomScale="90" zoomScaleNormal="90" zoomScaleSheetLayoutView="100" workbookViewId="0">
      <selection activeCell="C4" sqref="C4:G4"/>
    </sheetView>
  </sheetViews>
  <sheetFormatPr baseColWidth="10" defaultColWidth="11.44140625" defaultRowHeight="26.25" customHeight="1" x14ac:dyDescent="0.25"/>
  <cols>
    <col min="1" max="1" width="39.6640625" style="7" bestFit="1" customWidth="1"/>
    <col min="2" max="2" width="18.88671875" style="7" customWidth="1"/>
    <col min="3" max="3" width="16.44140625" style="7" customWidth="1"/>
    <col min="4" max="4" width="19.109375" style="7" bestFit="1" customWidth="1"/>
    <col min="5" max="5" width="22.88671875" style="7" bestFit="1" customWidth="1"/>
    <col min="6" max="6" width="19.6640625" style="7" customWidth="1"/>
    <col min="7" max="7" width="27.44140625" style="7" customWidth="1"/>
    <col min="8" max="8" width="25.44140625" style="7" customWidth="1"/>
    <col min="9" max="9" width="18.6640625" style="7" customWidth="1"/>
    <col min="10" max="10" width="19.109375" style="7" bestFit="1" customWidth="1"/>
    <col min="11" max="11" width="7" style="7" customWidth="1"/>
    <col min="12" max="16384" width="11.44140625" style="7"/>
  </cols>
  <sheetData>
    <row r="1" spans="1:10" ht="26.25" customHeight="1" x14ac:dyDescent="0.25">
      <c r="A1" s="261"/>
      <c r="B1" s="262"/>
      <c r="C1" s="262"/>
      <c r="D1" s="262"/>
      <c r="E1" s="262"/>
      <c r="F1" s="262"/>
      <c r="G1" s="262"/>
      <c r="H1" s="262"/>
      <c r="I1" s="262"/>
      <c r="J1" s="38"/>
    </row>
    <row r="2" spans="1:10" s="263" customFormat="1" ht="45.75" customHeight="1" thickBot="1" x14ac:dyDescent="0.3">
      <c r="A2" s="36"/>
      <c r="B2" s="12"/>
      <c r="C2" s="375" t="s">
        <v>166</v>
      </c>
      <c r="D2" s="375"/>
      <c r="E2" s="375"/>
      <c r="F2" s="376"/>
      <c r="G2" s="302" t="s">
        <v>332</v>
      </c>
      <c r="J2" s="288"/>
    </row>
    <row r="3" spans="1:10" s="263" customFormat="1" ht="45.75" customHeight="1" thickTop="1" x14ac:dyDescent="0.25">
      <c r="A3" s="36"/>
      <c r="B3" s="292"/>
      <c r="C3" s="293"/>
      <c r="D3" s="293"/>
      <c r="E3" s="293"/>
      <c r="F3" s="293"/>
      <c r="G3" s="294"/>
      <c r="J3" s="288"/>
    </row>
    <row r="4" spans="1:10" s="263" customFormat="1" ht="24.6" x14ac:dyDescent="0.25">
      <c r="A4" s="388" t="s">
        <v>158</v>
      </c>
      <c r="B4" s="389"/>
      <c r="C4" s="385" t="s">
        <v>135</v>
      </c>
      <c r="D4" s="386"/>
      <c r="E4" s="386"/>
      <c r="F4" s="386"/>
      <c r="G4" s="387"/>
      <c r="H4" s="25"/>
      <c r="I4" s="25"/>
      <c r="J4" s="289"/>
    </row>
    <row r="5" spans="1:10" s="263" customFormat="1" ht="45.75" customHeight="1" x14ac:dyDescent="0.25">
      <c r="A5" s="36"/>
      <c r="B5" s="292"/>
      <c r="J5" s="295"/>
    </row>
    <row r="6" spans="1:10" s="264" customFormat="1" ht="26.25" customHeight="1" x14ac:dyDescent="0.3">
      <c r="A6" s="390" t="s">
        <v>15</v>
      </c>
      <c r="B6" s="391"/>
      <c r="C6" s="391"/>
      <c r="D6" s="391"/>
      <c r="E6" s="391"/>
      <c r="F6" s="391"/>
      <c r="G6" s="391"/>
      <c r="H6" s="391"/>
      <c r="I6" s="391"/>
      <c r="J6" s="392"/>
    </row>
    <row r="7" spans="1:10" s="265" customFormat="1" ht="26.25" customHeight="1" x14ac:dyDescent="0.25">
      <c r="A7" s="338" t="s">
        <v>14</v>
      </c>
      <c r="B7" s="30"/>
      <c r="C7" s="279"/>
      <c r="D7" s="280"/>
      <c r="E7" s="32"/>
      <c r="F7" s="32"/>
      <c r="G7" s="32"/>
      <c r="H7" s="32"/>
      <c r="I7" s="379" t="s">
        <v>290</v>
      </c>
      <c r="J7" s="380"/>
    </row>
    <row r="8" spans="1:10" s="265" customFormat="1" ht="34.5" customHeight="1" x14ac:dyDescent="0.25">
      <c r="A8" s="338" t="s">
        <v>333</v>
      </c>
      <c r="B8" s="383"/>
      <c r="C8" s="384"/>
      <c r="D8" s="384"/>
      <c r="E8" s="16" t="s">
        <v>157</v>
      </c>
      <c r="F8" s="13" t="s">
        <v>135</v>
      </c>
      <c r="G8" s="16" t="s">
        <v>129</v>
      </c>
      <c r="H8" s="290"/>
      <c r="I8" s="381" t="s">
        <v>291</v>
      </c>
      <c r="J8" s="382"/>
    </row>
    <row r="9" spans="1:10" s="265" customFormat="1" ht="26.25" customHeight="1" x14ac:dyDescent="0.25">
      <c r="A9" s="27" t="s">
        <v>13</v>
      </c>
      <c r="B9" s="383" t="s">
        <v>135</v>
      </c>
      <c r="C9" s="384"/>
      <c r="D9" s="384"/>
      <c r="E9" s="16" t="s">
        <v>155</v>
      </c>
      <c r="F9" s="266" t="str">
        <f>IF(F8="Choisir dans la liste","",IF(D10&gt;0,"21,61",VLOOKUP(F8,'LISTE DES GRADES ET CATEGORIES'!A5:B20,2,FALSE)))</f>
        <v/>
      </c>
      <c r="H9" s="267"/>
      <c r="I9" s="393" t="s">
        <v>285</v>
      </c>
      <c r="J9" s="394"/>
    </row>
    <row r="10" spans="1:10" s="265" customFormat="1" ht="36" customHeight="1" x14ac:dyDescent="0.25">
      <c r="A10" s="357" t="s">
        <v>288</v>
      </c>
      <c r="B10" s="358"/>
      <c r="C10" s="358"/>
      <c r="D10" s="47"/>
      <c r="E10" s="268"/>
      <c r="F10" s="268"/>
      <c r="H10" s="269"/>
      <c r="I10" s="395" t="s">
        <v>330</v>
      </c>
      <c r="J10" s="360"/>
    </row>
    <row r="11" spans="1:10" s="272" customFormat="1" ht="26.25" customHeight="1" x14ac:dyDescent="0.3">
      <c r="A11" s="46" t="s">
        <v>156</v>
      </c>
      <c r="B11" s="270" t="str">
        <f>IF(B9="Choisir dans la liste","",IF(D10&gt;0,"",VLOOKUP(B9,diplomes,6,FALSE)))</f>
        <v/>
      </c>
      <c r="C11" s="377" t="s">
        <v>167</v>
      </c>
      <c r="D11" s="378"/>
      <c r="E11" s="271" t="str">
        <f>IF(B9="Choisir dans la liste","",VLOOKUP(B9,'LISTE DES DIPLOMES EP + DUREE'!B3:F34,5,FALSE))</f>
        <v/>
      </c>
      <c r="G11" s="16" t="s">
        <v>151</v>
      </c>
      <c r="H11" s="17"/>
      <c r="I11" s="395" t="s">
        <v>329</v>
      </c>
      <c r="J11" s="360"/>
    </row>
    <row r="12" spans="1:10" s="264" customFormat="1" ht="34.5" customHeight="1" x14ac:dyDescent="0.3">
      <c r="A12" s="26" t="s">
        <v>0</v>
      </c>
      <c r="B12" s="361"/>
      <c r="C12" s="362"/>
      <c r="D12" s="15" t="s">
        <v>1</v>
      </c>
      <c r="E12" s="361"/>
      <c r="F12" s="362"/>
      <c r="G12" s="16" t="s">
        <v>10</v>
      </c>
      <c r="H12" s="14"/>
      <c r="I12" s="359" t="s">
        <v>328</v>
      </c>
      <c r="J12" s="360"/>
    </row>
    <row r="13" spans="1:10" s="276" customFormat="1" ht="36.75" customHeight="1" x14ac:dyDescent="0.3">
      <c r="A13" s="28" t="s">
        <v>2</v>
      </c>
      <c r="B13" s="396"/>
      <c r="C13" s="397"/>
      <c r="D13" s="397"/>
      <c r="E13" s="397"/>
      <c r="F13" s="398"/>
      <c r="G13" s="273"/>
      <c r="H13" s="274"/>
      <c r="I13" s="363" t="s">
        <v>286</v>
      </c>
      <c r="J13" s="364"/>
    </row>
    <row r="14" spans="1:10" s="265" customFormat="1" ht="26.25" customHeight="1" x14ac:dyDescent="0.25">
      <c r="A14" s="367" t="s">
        <v>12</v>
      </c>
      <c r="B14" s="368"/>
      <c r="C14" s="368"/>
      <c r="D14" s="368"/>
      <c r="E14" s="368"/>
      <c r="F14" s="368"/>
      <c r="G14" s="368"/>
      <c r="H14" s="368"/>
      <c r="I14" s="368"/>
      <c r="J14" s="369"/>
    </row>
    <row r="15" spans="1:10" s="277" customFormat="1" ht="26.25" customHeight="1" x14ac:dyDescent="0.3">
      <c r="A15" s="366" t="s">
        <v>3</v>
      </c>
      <c r="B15" s="365" t="s">
        <v>4</v>
      </c>
      <c r="C15" s="365"/>
      <c r="D15" s="370" t="s">
        <v>11</v>
      </c>
      <c r="E15" s="365" t="s">
        <v>5</v>
      </c>
      <c r="F15" s="370" t="s">
        <v>11</v>
      </c>
      <c r="G15" s="365" t="s">
        <v>80</v>
      </c>
      <c r="H15" s="370" t="s">
        <v>11</v>
      </c>
      <c r="I15" s="366" t="s">
        <v>6</v>
      </c>
      <c r="J15" s="370" t="s">
        <v>11</v>
      </c>
    </row>
    <row r="16" spans="1:10" s="265" customFormat="1" ht="26.25" customHeight="1" x14ac:dyDescent="0.25">
      <c r="A16" s="366"/>
      <c r="B16" s="18" t="s">
        <v>7</v>
      </c>
      <c r="C16" s="18" t="s">
        <v>8</v>
      </c>
      <c r="D16" s="370"/>
      <c r="E16" s="365"/>
      <c r="F16" s="370"/>
      <c r="G16" s="365"/>
      <c r="H16" s="370"/>
      <c r="I16" s="366"/>
      <c r="J16" s="370"/>
    </row>
    <row r="17" spans="1:10" ht="26.25" customHeight="1" x14ac:dyDescent="0.25">
      <c r="A17" s="287" t="s">
        <v>295</v>
      </c>
      <c r="B17" s="242"/>
      <c r="C17" s="242"/>
      <c r="D17" s="19"/>
      <c r="E17" s="242"/>
      <c r="F17" s="19"/>
      <c r="G17" s="278">
        <f>IF($B$9="Choisir dans la liste",0,IF($D$10&gt;0,0,VLOOKUP($B$9,'LISTE DES DIPLOMES EP + DUREE'!$B$3:$L$34,7,FALSE)*$F$9))</f>
        <v>0</v>
      </c>
      <c r="H17" s="19"/>
      <c r="I17" s="240" t="str">
        <f>IF($B$9="Choisir dans la liste","",IF(G17=0,0,B17+C17+E17+G17))</f>
        <v/>
      </c>
      <c r="J17" s="20"/>
    </row>
    <row r="18" spans="1:10" ht="26.25" customHeight="1" x14ac:dyDescent="0.25">
      <c r="A18" s="287" t="s">
        <v>296</v>
      </c>
      <c r="B18" s="242"/>
      <c r="C18" s="242"/>
      <c r="D18" s="19"/>
      <c r="E18" s="242"/>
      <c r="F18" s="19"/>
      <c r="G18" s="278">
        <f>IF($B$9="Choisir dans la liste",0,IF($D$10&gt;0,0,VLOOKUP($B$9,'LISTE DES DIPLOMES EP + DUREE'!$B$3:$L$34,8,FALSE)*$F$9))</f>
        <v>0</v>
      </c>
      <c r="H18" s="19"/>
      <c r="I18" s="240" t="str">
        <f>IF($B$9="Choisir dans la liste","",IF(G18=0,0,B18+C18+E18+G18))</f>
        <v/>
      </c>
      <c r="J18" s="20"/>
    </row>
    <row r="19" spans="1:10" ht="26.25" customHeight="1" x14ac:dyDescent="0.25">
      <c r="A19" s="287" t="s">
        <v>297</v>
      </c>
      <c r="B19" s="242"/>
      <c r="C19" s="242"/>
      <c r="D19" s="19"/>
      <c r="E19" s="242"/>
      <c r="F19" s="19"/>
      <c r="G19" s="278">
        <f>IF($B$9="Choisir dans la liste",0,IF($D$10&gt;0,0,VLOOKUP($B$9,'LISTE DES DIPLOMES EP + DUREE'!$B$3:$L$34,9,FALSE)*$F$9))</f>
        <v>0</v>
      </c>
      <c r="H19" s="19"/>
      <c r="I19" s="240" t="str">
        <f>IF($B$9="Choisir dans la liste","",IF(G19=0,0,B19+C19+E19+G19))</f>
        <v/>
      </c>
      <c r="J19" s="20"/>
    </row>
    <row r="20" spans="1:10" ht="26.25" customHeight="1" x14ac:dyDescent="0.25">
      <c r="A20" s="287" t="s">
        <v>298</v>
      </c>
      <c r="B20" s="242"/>
      <c r="C20" s="242"/>
      <c r="D20" s="19"/>
      <c r="E20" s="242"/>
      <c r="F20" s="19"/>
      <c r="G20" s="278">
        <f>IF($B$9="Choisir dans la liste",0,IF($D$10&gt;0,0,VLOOKUP($B$9,'LISTE DES DIPLOMES EP + DUREE'!$B$3:$L$34,10,FALSE)*$F$9))</f>
        <v>0</v>
      </c>
      <c r="H20" s="19"/>
      <c r="I20" s="240" t="str">
        <f>IF($B$9="Choisir dans la liste","",IF(G20=0,0,B20+C20+E20+G20))</f>
        <v/>
      </c>
      <c r="J20" s="21"/>
    </row>
    <row r="21" spans="1:10" ht="26.25" customHeight="1" x14ac:dyDescent="0.25">
      <c r="A21" s="287" t="s">
        <v>299</v>
      </c>
      <c r="B21" s="242"/>
      <c r="C21" s="242"/>
      <c r="D21" s="19"/>
      <c r="E21" s="242"/>
      <c r="F21" s="19"/>
      <c r="G21" s="278">
        <f>IF($B$9="Choisir dans la liste",0,IF($D$10&gt;0,0,VLOOKUP($B$9,'LISTE DES DIPLOMES EP + DUREE'!$B$3:$L$34,11,FALSE)*$F$9))</f>
        <v>0</v>
      </c>
      <c r="H21" s="19"/>
      <c r="I21" s="240" t="str">
        <f>IF($B$9="Choisir dans la liste","",IF(G21=0,0,B21+C21+E21+G21))</f>
        <v/>
      </c>
      <c r="J21" s="21"/>
    </row>
    <row r="22" spans="1:10" s="264" customFormat="1" ht="26.25" customHeight="1" x14ac:dyDescent="0.3">
      <c r="A22" s="22" t="s">
        <v>9</v>
      </c>
      <c r="B22" s="243">
        <f>SUM(B17:B21)</f>
        <v>0</v>
      </c>
      <c r="C22" s="243">
        <f>SUM(C17:C21)</f>
        <v>0</v>
      </c>
      <c r="D22" s="23"/>
      <c r="E22" s="239">
        <f>SUM(E17:E21)</f>
        <v>0</v>
      </c>
      <c r="F22" s="23"/>
      <c r="G22" s="239" t="str">
        <f>IF(B9="Choisir dans la liste","",IF(D10&gt;0,"",IF(G17=0,"Coûts ventilés par l'ANFH",G17+G18+G19+G20+G21)))</f>
        <v/>
      </c>
      <c r="H22" s="23" t="e">
        <f>IF(G17&gt;0,0,IF(B11="",D10*F9,B11*F9))</f>
        <v>#VALUE!</v>
      </c>
      <c r="I22" s="244" t="e">
        <f>IF(G17=0,B22+C22+E22+H22,SUM(I17:I21))</f>
        <v>#VALUE!</v>
      </c>
      <c r="J22" s="24"/>
    </row>
    <row r="23" spans="1:10" ht="26.25" customHeight="1" x14ac:dyDescent="0.25">
      <c r="A23" s="37"/>
      <c r="E23" s="48"/>
      <c r="J23" s="38"/>
    </row>
    <row r="24" spans="1:10" ht="26.25" customHeight="1" x14ac:dyDescent="0.25">
      <c r="A24" s="37"/>
      <c r="J24" s="39"/>
    </row>
    <row r="25" spans="1:10" ht="26.25" customHeight="1" x14ac:dyDescent="0.25">
      <c r="A25" s="37"/>
      <c r="B25" s="365" t="s">
        <v>283</v>
      </c>
      <c r="C25" s="365"/>
      <c r="D25" s="365"/>
      <c r="E25" s="371" t="e">
        <f>I22-I25</f>
        <v>#VALUE!</v>
      </c>
      <c r="F25" s="371"/>
      <c r="G25" s="365" t="s">
        <v>284</v>
      </c>
      <c r="H25" s="365"/>
      <c r="I25" s="372"/>
      <c r="J25" s="372"/>
    </row>
    <row r="26" spans="1:10" ht="26.25" customHeight="1" x14ac:dyDescent="0.25">
      <c r="A26" s="37"/>
      <c r="B26" s="33"/>
      <c r="C26" s="33"/>
      <c r="D26" s="33"/>
      <c r="E26" s="335"/>
      <c r="F26" s="335"/>
      <c r="G26" s="33"/>
      <c r="H26" s="33"/>
      <c r="I26" s="336"/>
      <c r="J26" s="337"/>
    </row>
    <row r="27" spans="1:10" ht="26.25" customHeight="1" x14ac:dyDescent="0.25">
      <c r="A27" s="373" t="s">
        <v>334</v>
      </c>
      <c r="B27" s="374"/>
      <c r="C27" s="374"/>
      <c r="D27" s="374"/>
      <c r="E27" s="374"/>
      <c r="F27" s="374"/>
      <c r="G27" s="42"/>
      <c r="H27" s="43"/>
      <c r="I27" s="44"/>
      <c r="J27" s="45"/>
    </row>
    <row r="28" spans="1:10" s="264" customFormat="1" ht="26.25" customHeight="1" x14ac:dyDescent="0.3"/>
  </sheetData>
  <sheetProtection algorithmName="SHA-512" hashValue="S/wI45KIsEIQndUqBUf4iQZWcUvE8oBuoJ+8LSlIBiaHEcxb1JPB1VLvSuIFwQYW22Rg8LzMnF3S7fDIxnUHcA==" saltValue="qs/VRl+BNDAriSgDOVRQMw==" spinCount="100000" sheet="1" selectLockedCells="1"/>
  <mergeCells count="33">
    <mergeCell ref="B13:F13"/>
    <mergeCell ref="J15:J16"/>
    <mergeCell ref="A27:F27"/>
    <mergeCell ref="C2:F2"/>
    <mergeCell ref="C11:D11"/>
    <mergeCell ref="I7:J7"/>
    <mergeCell ref="I8:J8"/>
    <mergeCell ref="B8:D8"/>
    <mergeCell ref="C4:G4"/>
    <mergeCell ref="A4:B4"/>
    <mergeCell ref="A6:J6"/>
    <mergeCell ref="B9:D9"/>
    <mergeCell ref="I9:J9"/>
    <mergeCell ref="I10:J10"/>
    <mergeCell ref="I11:J11"/>
    <mergeCell ref="E12:F12"/>
    <mergeCell ref="F15:F16"/>
    <mergeCell ref="A10:C10"/>
    <mergeCell ref="I12:J12"/>
    <mergeCell ref="B12:C12"/>
    <mergeCell ref="I13:J13"/>
    <mergeCell ref="B25:D25"/>
    <mergeCell ref="G25:H25"/>
    <mergeCell ref="B15:C15"/>
    <mergeCell ref="I15:I16"/>
    <mergeCell ref="A14:J14"/>
    <mergeCell ref="G15:G16"/>
    <mergeCell ref="D15:D16"/>
    <mergeCell ref="A15:A16"/>
    <mergeCell ref="E15:E16"/>
    <mergeCell ref="H15:H16"/>
    <mergeCell ref="E25:F25"/>
    <mergeCell ref="I25:J25"/>
  </mergeCells>
  <pageMargins left="0.39370078740157483" right="0" top="0.15748031496062992" bottom="0.19685039370078741" header="0" footer="0.11811023622047245"/>
  <pageSetup paperSize="9" scale="62" orientation="landscape" r:id="rId1"/>
  <ignoredErrors>
    <ignoredError sqref="F9 E25" unlockedFormula="1"/>
  </ignoredError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2073" r:id="rId5" name="Check Box 25">
              <controlPr defaultSize="0" autoFill="0" autoLine="0" autoPict="0">
                <anchor moveWithCells="1">
                  <from>
                    <xdr:col>8</xdr:col>
                    <xdr:colOff>68580</xdr:colOff>
                    <xdr:row>8</xdr:row>
                    <xdr:rowOff>327660</xdr:rowOff>
                  </from>
                  <to>
                    <xdr:col>8</xdr:col>
                    <xdr:colOff>457200</xdr:colOff>
                    <xdr:row>9</xdr:row>
                    <xdr:rowOff>342900</xdr:rowOff>
                  </to>
                </anchor>
              </controlPr>
            </control>
          </mc:Choice>
        </mc:AlternateContent>
        <mc:AlternateContent xmlns:mc="http://schemas.openxmlformats.org/markup-compatibility/2006">
          <mc:Choice Requires="x14">
            <control shapeId="2077" r:id="rId6" name="Check Box 29">
              <controlPr defaultSize="0" autoFill="0" autoLine="0" autoPict="0">
                <anchor moveWithCells="1">
                  <from>
                    <xdr:col>8</xdr:col>
                    <xdr:colOff>68580</xdr:colOff>
                    <xdr:row>8</xdr:row>
                    <xdr:rowOff>76200</xdr:rowOff>
                  </from>
                  <to>
                    <xdr:col>8</xdr:col>
                    <xdr:colOff>1066800</xdr:colOff>
                    <xdr:row>9</xdr:row>
                    <xdr:rowOff>99060</xdr:rowOff>
                  </to>
                </anchor>
              </controlPr>
            </control>
          </mc:Choice>
        </mc:AlternateContent>
        <mc:AlternateContent xmlns:mc="http://schemas.openxmlformats.org/markup-compatibility/2006">
          <mc:Choice Requires="x14">
            <control shapeId="2083" r:id="rId7" name="Check Box 35">
              <controlPr defaultSize="0" autoFill="0" autoLine="0" autoPict="0">
                <anchor moveWithCells="1">
                  <from>
                    <xdr:col>8</xdr:col>
                    <xdr:colOff>22860</xdr:colOff>
                    <xdr:row>7</xdr:row>
                    <xdr:rowOff>7620</xdr:rowOff>
                  </from>
                  <to>
                    <xdr:col>8</xdr:col>
                    <xdr:colOff>1021080</xdr:colOff>
                    <xdr:row>7</xdr:row>
                    <xdr:rowOff>365760</xdr:rowOff>
                  </to>
                </anchor>
              </controlPr>
            </control>
          </mc:Choice>
        </mc:AlternateContent>
        <mc:AlternateContent xmlns:mc="http://schemas.openxmlformats.org/markup-compatibility/2006">
          <mc:Choice Requires="x14">
            <control shapeId="2084" r:id="rId8" name="Check Box 36">
              <controlPr defaultSize="0" autoFill="0" autoLine="0" autoPict="0">
                <anchor moveWithCells="1">
                  <from>
                    <xdr:col>8</xdr:col>
                    <xdr:colOff>68580</xdr:colOff>
                    <xdr:row>9</xdr:row>
                    <xdr:rowOff>228600</xdr:rowOff>
                  </from>
                  <to>
                    <xdr:col>8</xdr:col>
                    <xdr:colOff>457200</xdr:colOff>
                    <xdr:row>11</xdr:row>
                    <xdr:rowOff>60960</xdr:rowOff>
                  </to>
                </anchor>
              </controlPr>
            </control>
          </mc:Choice>
        </mc:AlternateContent>
        <mc:AlternateContent xmlns:mc="http://schemas.openxmlformats.org/markup-compatibility/2006">
          <mc:Choice Requires="x14">
            <control shapeId="2085" r:id="rId9" name="Check Box 37">
              <controlPr defaultSize="0" autoFill="0" autoLine="0" autoPict="0">
                <anchor moveWithCells="1">
                  <from>
                    <xdr:col>8</xdr:col>
                    <xdr:colOff>60960</xdr:colOff>
                    <xdr:row>10</xdr:row>
                    <xdr:rowOff>312420</xdr:rowOff>
                  </from>
                  <to>
                    <xdr:col>8</xdr:col>
                    <xdr:colOff>449580</xdr:colOff>
                    <xdr:row>11</xdr:row>
                    <xdr:rowOff>327660</xdr:rowOff>
                  </to>
                </anchor>
              </controlPr>
            </control>
          </mc:Choice>
        </mc:AlternateContent>
        <mc:AlternateContent xmlns:mc="http://schemas.openxmlformats.org/markup-compatibility/2006">
          <mc:Choice Requires="x14">
            <control shapeId="2099" r:id="rId10" name="Check Box 51">
              <controlPr defaultSize="0" autoFill="0" autoLine="0" autoPict="0">
                <anchor moveWithCells="1">
                  <from>
                    <xdr:col>8</xdr:col>
                    <xdr:colOff>60960</xdr:colOff>
                    <xdr:row>11</xdr:row>
                    <xdr:rowOff>312420</xdr:rowOff>
                  </from>
                  <to>
                    <xdr:col>8</xdr:col>
                    <xdr:colOff>449580</xdr:colOff>
                    <xdr:row>12</xdr:row>
                    <xdr:rowOff>228600</xdr:rowOff>
                  </to>
                </anchor>
              </controlPr>
            </control>
          </mc:Choice>
        </mc:AlternateContent>
        <mc:AlternateContent xmlns:mc="http://schemas.openxmlformats.org/markup-compatibility/2006">
          <mc:Choice Requires="x14">
            <control shapeId="2101" r:id="rId11" name="Check Box 53">
              <controlPr defaultSize="0" autoFill="0" autoLine="0" autoPict="0">
                <anchor moveWithCells="1">
                  <from>
                    <xdr:col>8</xdr:col>
                    <xdr:colOff>60960</xdr:colOff>
                    <xdr:row>11</xdr:row>
                    <xdr:rowOff>312420</xdr:rowOff>
                  </from>
                  <to>
                    <xdr:col>8</xdr:col>
                    <xdr:colOff>449580</xdr:colOff>
                    <xdr:row>12</xdr:row>
                    <xdr:rowOff>228600</xdr:rowOff>
                  </to>
                </anchor>
              </controlPr>
            </control>
          </mc:Choice>
        </mc:AlternateContent>
        <mc:AlternateContent xmlns:mc="http://schemas.openxmlformats.org/markup-compatibility/2006">
          <mc:Choice Requires="x14">
            <control shapeId="2102" r:id="rId12" name="Check Box 54">
              <controlPr defaultSize="0" autoFill="0" autoLine="0" autoPict="0">
                <anchor moveWithCells="1">
                  <from>
                    <xdr:col>8</xdr:col>
                    <xdr:colOff>68580</xdr:colOff>
                    <xdr:row>9</xdr:row>
                    <xdr:rowOff>327660</xdr:rowOff>
                  </from>
                  <to>
                    <xdr:col>8</xdr:col>
                    <xdr:colOff>457200</xdr:colOff>
                    <xdr:row>10</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B4B8F1FC-F7AA-484D-9379-489ABBEADEC2}">
          <x14:formula1>
            <xm:f>'LISTE DES GRADES ET CATEGORIES'!$A$4:$A$20</xm:f>
          </x14:formula1>
          <xm:sqref>F8</xm:sqref>
        </x14:dataValidation>
        <x14:dataValidation type="list" allowBlank="1" showInputMessage="1" showErrorMessage="1" xr:uid="{5C18060C-74DF-4890-BB39-6CA26D173F9A}">
          <x14:formula1>
            <xm:f>'Liste Ets'!$A$1:$A$107</xm:f>
          </x14:formula1>
          <xm:sqref>C4:G4</xm:sqref>
        </x14:dataValidation>
        <x14:dataValidation type="list" allowBlank="1" showInputMessage="1" showErrorMessage="1" xr:uid="{15897A3D-62FE-4093-A02C-30DAD61055EA}">
          <x14:formula1>
            <xm:f>'LISTE DES DIPLOMES EP + DUREE'!$B$2:$B$34</xm:f>
          </x14:formula1>
          <xm:sqref>B9:D9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9D723-C8D0-4C9D-886C-2646A6EEAABF}">
  <sheetPr codeName="Feuil9">
    <tabColor theme="6" tint="-0.249977111117893"/>
    <pageSetUpPr fitToPage="1"/>
  </sheetPr>
  <dimension ref="A1:J28"/>
  <sheetViews>
    <sheetView showGridLines="0" zoomScale="90" zoomScaleNormal="90" zoomScaleSheetLayoutView="100" workbookViewId="0">
      <selection activeCell="C4" sqref="C4:G4"/>
    </sheetView>
  </sheetViews>
  <sheetFormatPr baseColWidth="10" defaultColWidth="11.44140625" defaultRowHeight="26.25" customHeight="1" x14ac:dyDescent="0.25"/>
  <cols>
    <col min="1" max="1" width="39.6640625" style="7" bestFit="1" customWidth="1"/>
    <col min="2" max="2" width="18.88671875" style="7" customWidth="1"/>
    <col min="3" max="3" width="16.44140625" style="7" customWidth="1"/>
    <col min="4" max="4" width="19.109375" style="7" bestFit="1" customWidth="1"/>
    <col min="5" max="5" width="22.88671875" style="7" bestFit="1" customWidth="1"/>
    <col min="6" max="6" width="19.6640625" style="7" customWidth="1"/>
    <col min="7" max="7" width="27.44140625" style="7" customWidth="1"/>
    <col min="8" max="8" width="25.44140625" style="7" customWidth="1"/>
    <col min="9" max="9" width="18.6640625" style="7" customWidth="1"/>
    <col min="10" max="10" width="19.109375" style="7" bestFit="1" customWidth="1"/>
    <col min="11" max="11" width="7" style="7" customWidth="1"/>
    <col min="12" max="16384" width="11.44140625" style="7"/>
  </cols>
  <sheetData>
    <row r="1" spans="1:10" ht="26.25" customHeight="1" x14ac:dyDescent="0.25">
      <c r="A1" s="261"/>
      <c r="B1" s="262"/>
      <c r="C1" s="262"/>
      <c r="D1" s="262"/>
      <c r="E1" s="262"/>
      <c r="F1" s="262"/>
      <c r="G1" s="262"/>
      <c r="H1" s="262"/>
      <c r="I1" s="262"/>
      <c r="J1" s="38"/>
    </row>
    <row r="2" spans="1:10" s="263" customFormat="1" ht="45.75" customHeight="1" thickBot="1" x14ac:dyDescent="0.3">
      <c r="A2" s="36"/>
      <c r="B2" s="12"/>
      <c r="C2" s="375" t="s">
        <v>166</v>
      </c>
      <c r="D2" s="375"/>
      <c r="E2" s="375"/>
      <c r="F2" s="376"/>
      <c r="G2" s="302" t="s">
        <v>332</v>
      </c>
      <c r="J2" s="288"/>
    </row>
    <row r="3" spans="1:10" s="263" customFormat="1" ht="45.75" customHeight="1" thickTop="1" x14ac:dyDescent="0.25">
      <c r="A3" s="36"/>
      <c r="B3" s="292"/>
      <c r="C3" s="293"/>
      <c r="D3" s="293"/>
      <c r="E3" s="293"/>
      <c r="F3" s="293"/>
      <c r="G3" s="294"/>
      <c r="J3" s="288"/>
    </row>
    <row r="4" spans="1:10" s="263" customFormat="1" ht="24.6" x14ac:dyDescent="0.25">
      <c r="A4" s="388" t="s">
        <v>158</v>
      </c>
      <c r="B4" s="389"/>
      <c r="C4" s="385" t="s">
        <v>135</v>
      </c>
      <c r="D4" s="386"/>
      <c r="E4" s="386"/>
      <c r="F4" s="386"/>
      <c r="G4" s="387"/>
      <c r="H4" s="25"/>
      <c r="I4" s="25"/>
      <c r="J4" s="289"/>
    </row>
    <row r="5" spans="1:10" s="263" customFormat="1" ht="45.75" customHeight="1" x14ac:dyDescent="0.25">
      <c r="A5" s="36"/>
      <c r="B5" s="292"/>
      <c r="J5" s="295"/>
    </row>
    <row r="6" spans="1:10" s="264" customFormat="1" ht="26.25" customHeight="1" x14ac:dyDescent="0.3">
      <c r="A6" s="390" t="s">
        <v>15</v>
      </c>
      <c r="B6" s="391"/>
      <c r="C6" s="391"/>
      <c r="D6" s="391"/>
      <c r="E6" s="391"/>
      <c r="F6" s="391"/>
      <c r="G6" s="391"/>
      <c r="H6" s="391"/>
      <c r="I6" s="391"/>
      <c r="J6" s="392"/>
    </row>
    <row r="7" spans="1:10" s="265" customFormat="1" ht="26.25" customHeight="1" x14ac:dyDescent="0.25">
      <c r="A7" s="338" t="s">
        <v>14</v>
      </c>
      <c r="B7" s="30"/>
      <c r="C7" s="279"/>
      <c r="D7" s="280"/>
      <c r="E7" s="32"/>
      <c r="F7" s="32"/>
      <c r="G7" s="32"/>
      <c r="H7" s="32"/>
      <c r="I7" s="379" t="s">
        <v>290</v>
      </c>
      <c r="J7" s="380"/>
    </row>
    <row r="8" spans="1:10" s="265" customFormat="1" ht="34.5" customHeight="1" x14ac:dyDescent="0.25">
      <c r="A8" s="338" t="s">
        <v>333</v>
      </c>
      <c r="B8" s="383"/>
      <c r="C8" s="384"/>
      <c r="D8" s="384"/>
      <c r="E8" s="16" t="s">
        <v>157</v>
      </c>
      <c r="F8" s="13" t="s">
        <v>135</v>
      </c>
      <c r="G8" s="16" t="s">
        <v>129</v>
      </c>
      <c r="H8" s="290"/>
      <c r="I8" s="381" t="s">
        <v>291</v>
      </c>
      <c r="J8" s="382"/>
    </row>
    <row r="9" spans="1:10" s="265" customFormat="1" ht="26.25" customHeight="1" x14ac:dyDescent="0.25">
      <c r="A9" s="27" t="s">
        <v>13</v>
      </c>
      <c r="B9" s="383" t="s">
        <v>135</v>
      </c>
      <c r="C9" s="384"/>
      <c r="D9" s="384"/>
      <c r="E9" s="16" t="s">
        <v>155</v>
      </c>
      <c r="F9" s="266" t="str">
        <f>IF(F8="Choisir dans la liste","",IF(D10&gt;0,"21,61",VLOOKUP(F8,'LISTE DES GRADES ET CATEGORIES'!A5:B20,2,FALSE)))</f>
        <v/>
      </c>
      <c r="H9" s="267"/>
      <c r="I9" s="393" t="s">
        <v>285</v>
      </c>
      <c r="J9" s="394"/>
    </row>
    <row r="10" spans="1:10" s="265" customFormat="1" ht="36" customHeight="1" x14ac:dyDescent="0.25">
      <c r="A10" s="357" t="s">
        <v>288</v>
      </c>
      <c r="B10" s="358"/>
      <c r="C10" s="358"/>
      <c r="D10" s="47"/>
      <c r="E10" s="268"/>
      <c r="F10" s="268"/>
      <c r="H10" s="269"/>
      <c r="I10" s="395" t="s">
        <v>330</v>
      </c>
      <c r="J10" s="360"/>
    </row>
    <row r="11" spans="1:10" s="272" customFormat="1" ht="26.25" customHeight="1" x14ac:dyDescent="0.3">
      <c r="A11" s="46" t="s">
        <v>156</v>
      </c>
      <c r="B11" s="270" t="str">
        <f>IF(B9="Choisir dans la liste","",IF(D10&gt;0,"",VLOOKUP(B9,diplomes,6,FALSE)))</f>
        <v/>
      </c>
      <c r="C11" s="377" t="s">
        <v>167</v>
      </c>
      <c r="D11" s="378"/>
      <c r="E11" s="271" t="str">
        <f>IF(B9="Choisir dans la liste","",VLOOKUP(B9,'LISTE DES DIPLOMES EP + DUREE'!B3:F34,5,FALSE))</f>
        <v/>
      </c>
      <c r="G11" s="16" t="s">
        <v>151</v>
      </c>
      <c r="H11" s="17"/>
      <c r="I11" s="395" t="s">
        <v>329</v>
      </c>
      <c r="J11" s="360"/>
    </row>
    <row r="12" spans="1:10" s="264" customFormat="1" ht="34.5" customHeight="1" x14ac:dyDescent="0.3">
      <c r="A12" s="26" t="s">
        <v>0</v>
      </c>
      <c r="B12" s="361"/>
      <c r="C12" s="362"/>
      <c r="D12" s="15" t="s">
        <v>1</v>
      </c>
      <c r="E12" s="361"/>
      <c r="F12" s="362"/>
      <c r="G12" s="16" t="s">
        <v>10</v>
      </c>
      <c r="H12" s="14"/>
      <c r="I12" s="359" t="s">
        <v>328</v>
      </c>
      <c r="J12" s="360"/>
    </row>
    <row r="13" spans="1:10" s="276" customFormat="1" ht="36.75" customHeight="1" x14ac:dyDescent="0.3">
      <c r="A13" s="28" t="s">
        <v>2</v>
      </c>
      <c r="B13" s="396"/>
      <c r="C13" s="397"/>
      <c r="D13" s="397"/>
      <c r="E13" s="397"/>
      <c r="F13" s="398"/>
      <c r="G13" s="273"/>
      <c r="H13" s="274"/>
      <c r="I13" s="363" t="s">
        <v>286</v>
      </c>
      <c r="J13" s="364"/>
    </row>
    <row r="14" spans="1:10" s="265" customFormat="1" ht="26.25" customHeight="1" x14ac:dyDescent="0.25">
      <c r="A14" s="367" t="s">
        <v>12</v>
      </c>
      <c r="B14" s="368"/>
      <c r="C14" s="368"/>
      <c r="D14" s="368"/>
      <c r="E14" s="368"/>
      <c r="F14" s="368"/>
      <c r="G14" s="368"/>
      <c r="H14" s="368"/>
      <c r="I14" s="368"/>
      <c r="J14" s="369"/>
    </row>
    <row r="15" spans="1:10" s="277" customFormat="1" ht="26.25" customHeight="1" x14ac:dyDescent="0.3">
      <c r="A15" s="366" t="s">
        <v>3</v>
      </c>
      <c r="B15" s="365" t="s">
        <v>4</v>
      </c>
      <c r="C15" s="365"/>
      <c r="D15" s="370" t="s">
        <v>11</v>
      </c>
      <c r="E15" s="365" t="s">
        <v>5</v>
      </c>
      <c r="F15" s="370" t="s">
        <v>11</v>
      </c>
      <c r="G15" s="365" t="s">
        <v>80</v>
      </c>
      <c r="H15" s="370" t="s">
        <v>11</v>
      </c>
      <c r="I15" s="366" t="s">
        <v>6</v>
      </c>
      <c r="J15" s="370" t="s">
        <v>11</v>
      </c>
    </row>
    <row r="16" spans="1:10" s="265" customFormat="1" ht="26.25" customHeight="1" x14ac:dyDescent="0.25">
      <c r="A16" s="366"/>
      <c r="B16" s="18" t="s">
        <v>7</v>
      </c>
      <c r="C16" s="18" t="s">
        <v>8</v>
      </c>
      <c r="D16" s="370"/>
      <c r="E16" s="365"/>
      <c r="F16" s="370"/>
      <c r="G16" s="365"/>
      <c r="H16" s="370"/>
      <c r="I16" s="366"/>
      <c r="J16" s="370"/>
    </row>
    <row r="17" spans="1:10" ht="26.25" customHeight="1" x14ac:dyDescent="0.25">
      <c r="A17" s="287" t="s">
        <v>295</v>
      </c>
      <c r="B17" s="242"/>
      <c r="C17" s="242"/>
      <c r="D17" s="19"/>
      <c r="E17" s="242"/>
      <c r="F17" s="19"/>
      <c r="G17" s="278">
        <f>IF($B$9="Choisir dans la liste",0,IF($D$10&gt;0,0,VLOOKUP($B$9,'LISTE DES DIPLOMES EP + DUREE'!$B$3:$L$34,7,FALSE)*$F$9))</f>
        <v>0</v>
      </c>
      <c r="H17" s="19"/>
      <c r="I17" s="240" t="str">
        <f>IF($B$9="Choisir dans la liste","",IF(G17=0,0,B17+C17+E17+G17))</f>
        <v/>
      </c>
      <c r="J17" s="20"/>
    </row>
    <row r="18" spans="1:10" ht="26.25" customHeight="1" x14ac:dyDescent="0.25">
      <c r="A18" s="287" t="s">
        <v>296</v>
      </c>
      <c r="B18" s="242"/>
      <c r="C18" s="242"/>
      <c r="D18" s="19"/>
      <c r="E18" s="242"/>
      <c r="F18" s="19"/>
      <c r="G18" s="278">
        <f>IF($B$9="Choisir dans la liste",0,IF($D$10&gt;0,0,VLOOKUP($B$9,'LISTE DES DIPLOMES EP + DUREE'!$B$3:$L$34,8,FALSE)*$F$9))</f>
        <v>0</v>
      </c>
      <c r="H18" s="19"/>
      <c r="I18" s="240" t="str">
        <f>IF($B$9="Choisir dans la liste","",IF(G18=0,0,B18+C18+E18+G18))</f>
        <v/>
      </c>
      <c r="J18" s="20"/>
    </row>
    <row r="19" spans="1:10" ht="26.25" customHeight="1" x14ac:dyDescent="0.25">
      <c r="A19" s="287" t="s">
        <v>297</v>
      </c>
      <c r="B19" s="242"/>
      <c r="C19" s="242"/>
      <c r="D19" s="19"/>
      <c r="E19" s="242"/>
      <c r="F19" s="19"/>
      <c r="G19" s="278">
        <f>IF($B$9="Choisir dans la liste",0,IF($D$10&gt;0,0,VLOOKUP($B$9,'LISTE DES DIPLOMES EP + DUREE'!$B$3:$L$34,9,FALSE)*$F$9))</f>
        <v>0</v>
      </c>
      <c r="H19" s="19"/>
      <c r="I19" s="240" t="str">
        <f>IF($B$9="Choisir dans la liste","",IF(G19=0,0,B19+C19+E19+G19))</f>
        <v/>
      </c>
      <c r="J19" s="20"/>
    </row>
    <row r="20" spans="1:10" ht="26.25" customHeight="1" x14ac:dyDescent="0.25">
      <c r="A20" s="287" t="s">
        <v>298</v>
      </c>
      <c r="B20" s="242"/>
      <c r="C20" s="242"/>
      <c r="D20" s="19"/>
      <c r="E20" s="242"/>
      <c r="F20" s="19"/>
      <c r="G20" s="278">
        <f>IF($B$9="Choisir dans la liste",0,IF($D$10&gt;0,0,VLOOKUP($B$9,'LISTE DES DIPLOMES EP + DUREE'!$B$3:$L$34,10,FALSE)*$F$9))</f>
        <v>0</v>
      </c>
      <c r="H20" s="19"/>
      <c r="I20" s="240" t="str">
        <f>IF($B$9="Choisir dans la liste","",IF(G20=0,0,B20+C20+E20+G20))</f>
        <v/>
      </c>
      <c r="J20" s="21"/>
    </row>
    <row r="21" spans="1:10" ht="26.25" customHeight="1" x14ac:dyDescent="0.25">
      <c r="A21" s="287" t="s">
        <v>299</v>
      </c>
      <c r="B21" s="242"/>
      <c r="C21" s="242"/>
      <c r="D21" s="19"/>
      <c r="E21" s="242"/>
      <c r="F21" s="19"/>
      <c r="G21" s="278">
        <f>IF($B$9="Choisir dans la liste",0,IF($D$10&gt;0,0,VLOOKUP($B$9,'LISTE DES DIPLOMES EP + DUREE'!$B$3:$L$34,11,FALSE)*$F$9))</f>
        <v>0</v>
      </c>
      <c r="H21" s="19"/>
      <c r="I21" s="240" t="str">
        <f>IF($B$9="Choisir dans la liste","",IF(G21=0,0,B21+C21+E21+G21))</f>
        <v/>
      </c>
      <c r="J21" s="21"/>
    </row>
    <row r="22" spans="1:10" s="264" customFormat="1" ht="26.25" customHeight="1" x14ac:dyDescent="0.3">
      <c r="A22" s="22" t="s">
        <v>9</v>
      </c>
      <c r="B22" s="243">
        <f>SUM(B17:B21)</f>
        <v>0</v>
      </c>
      <c r="C22" s="243">
        <f>SUM(C17:C21)</f>
        <v>0</v>
      </c>
      <c r="D22" s="23"/>
      <c r="E22" s="239">
        <f>SUM(E17:E21)</f>
        <v>0</v>
      </c>
      <c r="F22" s="23"/>
      <c r="G22" s="239" t="str">
        <f>IF(B9="Choisir dans la liste","",IF(D10&gt;0,"",IF(G17=0,"Coûts ventilés par l'ANFH",G17+G18+G19+G20+G21)))</f>
        <v/>
      </c>
      <c r="H22" s="23" t="e">
        <f>IF(G17&gt;0,0,IF(B11="",D10*F9,B11*F9))</f>
        <v>#VALUE!</v>
      </c>
      <c r="I22" s="244" t="e">
        <f>IF(G17=0,B22+C22+E22+H22,SUM(I17:I21))</f>
        <v>#VALUE!</v>
      </c>
      <c r="J22" s="24"/>
    </row>
    <row r="23" spans="1:10" ht="26.25" customHeight="1" x14ac:dyDescent="0.25">
      <c r="A23" s="37"/>
      <c r="E23" s="48"/>
      <c r="J23" s="38"/>
    </row>
    <row r="24" spans="1:10" ht="26.25" customHeight="1" x14ac:dyDescent="0.25">
      <c r="A24" s="37"/>
      <c r="J24" s="39"/>
    </row>
    <row r="25" spans="1:10" ht="26.25" customHeight="1" x14ac:dyDescent="0.25">
      <c r="A25" s="37"/>
      <c r="B25" s="365" t="s">
        <v>283</v>
      </c>
      <c r="C25" s="365"/>
      <c r="D25" s="365"/>
      <c r="E25" s="371" t="e">
        <f>I22-I25</f>
        <v>#VALUE!</v>
      </c>
      <c r="F25" s="371"/>
      <c r="G25" s="365" t="s">
        <v>284</v>
      </c>
      <c r="H25" s="365"/>
      <c r="I25" s="372"/>
      <c r="J25" s="372"/>
    </row>
    <row r="26" spans="1:10" ht="26.25" customHeight="1" x14ac:dyDescent="0.25">
      <c r="A26" s="37"/>
      <c r="B26" s="33"/>
      <c r="C26" s="33"/>
      <c r="D26" s="33"/>
      <c r="E26" s="335"/>
      <c r="F26" s="335"/>
      <c r="G26" s="33"/>
      <c r="H26" s="33"/>
      <c r="I26" s="336"/>
      <c r="J26" s="337"/>
    </row>
    <row r="27" spans="1:10" ht="26.25" customHeight="1" x14ac:dyDescent="0.25">
      <c r="A27" s="373" t="s">
        <v>334</v>
      </c>
      <c r="B27" s="374"/>
      <c r="C27" s="374"/>
      <c r="D27" s="374"/>
      <c r="E27" s="374"/>
      <c r="F27" s="374"/>
      <c r="G27" s="42"/>
      <c r="H27" s="43"/>
      <c r="I27" s="44"/>
      <c r="J27" s="45"/>
    </row>
    <row r="28" spans="1:10" s="264" customFormat="1" ht="26.25" customHeight="1" x14ac:dyDescent="0.3"/>
  </sheetData>
  <sheetProtection algorithmName="SHA-512" hashValue="92mQ4dRjV2W16Qy7wJfbdtZkDjhlakcaR9Bp3cYwAtur9mjlFn2V0dYFRJTi8bGu7O7RXEtO8Ssam/B1kLsZFg==" saltValue="HH0EH3RrjCeMkvp0WiYRyw==" spinCount="100000" sheet="1" selectLockedCells="1"/>
  <mergeCells count="33">
    <mergeCell ref="B8:D8"/>
    <mergeCell ref="I8:J8"/>
    <mergeCell ref="C2:F2"/>
    <mergeCell ref="A4:B4"/>
    <mergeCell ref="C4:G4"/>
    <mergeCell ref="A6:J6"/>
    <mergeCell ref="I7:J7"/>
    <mergeCell ref="A14:J14"/>
    <mergeCell ref="B9:D9"/>
    <mergeCell ref="I9:J9"/>
    <mergeCell ref="A10:C10"/>
    <mergeCell ref="I10:J10"/>
    <mergeCell ref="C11:D11"/>
    <mergeCell ref="I11:J11"/>
    <mergeCell ref="B12:C12"/>
    <mergeCell ref="E12:F12"/>
    <mergeCell ref="I12:J12"/>
    <mergeCell ref="B13:F13"/>
    <mergeCell ref="I13:J13"/>
    <mergeCell ref="A27:F27"/>
    <mergeCell ref="H15:H16"/>
    <mergeCell ref="I15:I16"/>
    <mergeCell ref="J15:J16"/>
    <mergeCell ref="B25:D25"/>
    <mergeCell ref="E25:F25"/>
    <mergeCell ref="G25:H25"/>
    <mergeCell ref="I25:J25"/>
    <mergeCell ref="A15:A16"/>
    <mergeCell ref="B15:C15"/>
    <mergeCell ref="D15:D16"/>
    <mergeCell ref="E15:E16"/>
    <mergeCell ref="F15:F16"/>
    <mergeCell ref="G15:G16"/>
  </mergeCells>
  <pageMargins left="0.39370078740157483" right="0" top="0.15748031496062992" bottom="0.19685039370078741" header="0" footer="0.11811023622047245"/>
  <pageSetup paperSize="9" scale="62" orientation="landscape" r:id="rId1"/>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14689" r:id="rId5" name="Check Box 1">
              <controlPr defaultSize="0" autoFill="0" autoLine="0" autoPict="0">
                <anchor moveWithCells="1">
                  <from>
                    <xdr:col>8</xdr:col>
                    <xdr:colOff>68580</xdr:colOff>
                    <xdr:row>8</xdr:row>
                    <xdr:rowOff>327660</xdr:rowOff>
                  </from>
                  <to>
                    <xdr:col>8</xdr:col>
                    <xdr:colOff>457200</xdr:colOff>
                    <xdr:row>9</xdr:row>
                    <xdr:rowOff>342900</xdr:rowOff>
                  </to>
                </anchor>
              </controlPr>
            </control>
          </mc:Choice>
        </mc:AlternateContent>
        <mc:AlternateContent xmlns:mc="http://schemas.openxmlformats.org/markup-compatibility/2006">
          <mc:Choice Requires="x14">
            <control shapeId="114690" r:id="rId6" name="Check Box 2">
              <controlPr defaultSize="0" autoFill="0" autoLine="0" autoPict="0">
                <anchor moveWithCells="1">
                  <from>
                    <xdr:col>8</xdr:col>
                    <xdr:colOff>68580</xdr:colOff>
                    <xdr:row>8</xdr:row>
                    <xdr:rowOff>76200</xdr:rowOff>
                  </from>
                  <to>
                    <xdr:col>8</xdr:col>
                    <xdr:colOff>1066800</xdr:colOff>
                    <xdr:row>9</xdr:row>
                    <xdr:rowOff>99060</xdr:rowOff>
                  </to>
                </anchor>
              </controlPr>
            </control>
          </mc:Choice>
        </mc:AlternateContent>
        <mc:AlternateContent xmlns:mc="http://schemas.openxmlformats.org/markup-compatibility/2006">
          <mc:Choice Requires="x14">
            <control shapeId="114691" r:id="rId7" name="Check Box 3">
              <controlPr defaultSize="0" autoFill="0" autoLine="0" autoPict="0">
                <anchor moveWithCells="1">
                  <from>
                    <xdr:col>8</xdr:col>
                    <xdr:colOff>22860</xdr:colOff>
                    <xdr:row>7</xdr:row>
                    <xdr:rowOff>7620</xdr:rowOff>
                  </from>
                  <to>
                    <xdr:col>8</xdr:col>
                    <xdr:colOff>1021080</xdr:colOff>
                    <xdr:row>7</xdr:row>
                    <xdr:rowOff>365760</xdr:rowOff>
                  </to>
                </anchor>
              </controlPr>
            </control>
          </mc:Choice>
        </mc:AlternateContent>
        <mc:AlternateContent xmlns:mc="http://schemas.openxmlformats.org/markup-compatibility/2006">
          <mc:Choice Requires="x14">
            <control shapeId="114692" r:id="rId8" name="Check Box 4">
              <controlPr defaultSize="0" autoFill="0" autoLine="0" autoPict="0">
                <anchor moveWithCells="1">
                  <from>
                    <xdr:col>8</xdr:col>
                    <xdr:colOff>68580</xdr:colOff>
                    <xdr:row>9</xdr:row>
                    <xdr:rowOff>228600</xdr:rowOff>
                  </from>
                  <to>
                    <xdr:col>8</xdr:col>
                    <xdr:colOff>457200</xdr:colOff>
                    <xdr:row>11</xdr:row>
                    <xdr:rowOff>60960</xdr:rowOff>
                  </to>
                </anchor>
              </controlPr>
            </control>
          </mc:Choice>
        </mc:AlternateContent>
        <mc:AlternateContent xmlns:mc="http://schemas.openxmlformats.org/markup-compatibility/2006">
          <mc:Choice Requires="x14">
            <control shapeId="114693" r:id="rId9" name="Check Box 5">
              <controlPr defaultSize="0" autoFill="0" autoLine="0" autoPict="0">
                <anchor moveWithCells="1">
                  <from>
                    <xdr:col>8</xdr:col>
                    <xdr:colOff>60960</xdr:colOff>
                    <xdr:row>10</xdr:row>
                    <xdr:rowOff>312420</xdr:rowOff>
                  </from>
                  <to>
                    <xdr:col>8</xdr:col>
                    <xdr:colOff>449580</xdr:colOff>
                    <xdr:row>11</xdr:row>
                    <xdr:rowOff>327660</xdr:rowOff>
                  </to>
                </anchor>
              </controlPr>
            </control>
          </mc:Choice>
        </mc:AlternateContent>
        <mc:AlternateContent xmlns:mc="http://schemas.openxmlformats.org/markup-compatibility/2006">
          <mc:Choice Requires="x14">
            <control shapeId="114694" r:id="rId10" name="Check Box 6">
              <controlPr defaultSize="0" autoFill="0" autoLine="0" autoPict="0">
                <anchor moveWithCells="1">
                  <from>
                    <xdr:col>8</xdr:col>
                    <xdr:colOff>60960</xdr:colOff>
                    <xdr:row>11</xdr:row>
                    <xdr:rowOff>312420</xdr:rowOff>
                  </from>
                  <to>
                    <xdr:col>8</xdr:col>
                    <xdr:colOff>449580</xdr:colOff>
                    <xdr:row>12</xdr:row>
                    <xdr:rowOff>228600</xdr:rowOff>
                  </to>
                </anchor>
              </controlPr>
            </control>
          </mc:Choice>
        </mc:AlternateContent>
        <mc:AlternateContent xmlns:mc="http://schemas.openxmlformats.org/markup-compatibility/2006">
          <mc:Choice Requires="x14">
            <control shapeId="114695" r:id="rId11" name="Check Box 7">
              <controlPr defaultSize="0" autoFill="0" autoLine="0" autoPict="0">
                <anchor moveWithCells="1">
                  <from>
                    <xdr:col>8</xdr:col>
                    <xdr:colOff>60960</xdr:colOff>
                    <xdr:row>11</xdr:row>
                    <xdr:rowOff>312420</xdr:rowOff>
                  </from>
                  <to>
                    <xdr:col>8</xdr:col>
                    <xdr:colOff>449580</xdr:colOff>
                    <xdr:row>12</xdr:row>
                    <xdr:rowOff>228600</xdr:rowOff>
                  </to>
                </anchor>
              </controlPr>
            </control>
          </mc:Choice>
        </mc:AlternateContent>
        <mc:AlternateContent xmlns:mc="http://schemas.openxmlformats.org/markup-compatibility/2006">
          <mc:Choice Requires="x14">
            <control shapeId="114696" r:id="rId12" name="Check Box 8">
              <controlPr defaultSize="0" autoFill="0" autoLine="0" autoPict="0">
                <anchor moveWithCells="1">
                  <from>
                    <xdr:col>8</xdr:col>
                    <xdr:colOff>68580</xdr:colOff>
                    <xdr:row>9</xdr:row>
                    <xdr:rowOff>327660</xdr:rowOff>
                  </from>
                  <to>
                    <xdr:col>8</xdr:col>
                    <xdr:colOff>457200</xdr:colOff>
                    <xdr:row>10</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6BFF617A-7C4E-4222-883F-A110D3EF33DC}">
          <x14:formula1>
            <xm:f>'LISTE DES DIPLOMES EP + DUREE'!$B$2:$B$34</xm:f>
          </x14:formula1>
          <xm:sqref>B9:D9</xm:sqref>
        </x14:dataValidation>
        <x14:dataValidation type="list" allowBlank="1" showInputMessage="1" showErrorMessage="1" xr:uid="{D333D585-BAF2-4114-B8E3-7BB661FECB94}">
          <x14:formula1>
            <xm:f>'Liste Ets'!$A$1:$A$107</xm:f>
          </x14:formula1>
          <xm:sqref>C4:G4</xm:sqref>
        </x14:dataValidation>
        <x14:dataValidation type="list" allowBlank="1" showInputMessage="1" showErrorMessage="1" xr:uid="{24667E15-1677-4ACB-95FB-B4EA392DFDD8}">
          <x14:formula1>
            <xm:f>'LISTE DES GRADES ET CATEGORIES'!$A$4:$A$20</xm:f>
          </x14:formula1>
          <xm:sqref>F8</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D735F-6D95-4A8A-B168-8BE83E35BCE6}">
  <sheetPr codeName="Feuil11">
    <tabColor theme="6" tint="-0.249977111117893"/>
    <pageSetUpPr fitToPage="1"/>
  </sheetPr>
  <dimension ref="A1:J28"/>
  <sheetViews>
    <sheetView showGridLines="0" zoomScale="90" zoomScaleNormal="90" zoomScaleSheetLayoutView="100" workbookViewId="0">
      <selection activeCell="C4" sqref="C4:G4"/>
    </sheetView>
  </sheetViews>
  <sheetFormatPr baseColWidth="10" defaultColWidth="11.44140625" defaultRowHeight="26.25" customHeight="1" x14ac:dyDescent="0.25"/>
  <cols>
    <col min="1" max="1" width="39.6640625" style="7" bestFit="1" customWidth="1"/>
    <col min="2" max="2" width="18.88671875" style="7" customWidth="1"/>
    <col min="3" max="3" width="16.44140625" style="7" customWidth="1"/>
    <col min="4" max="4" width="19.109375" style="7" bestFit="1" customWidth="1"/>
    <col min="5" max="5" width="22.88671875" style="7" bestFit="1" customWidth="1"/>
    <col min="6" max="6" width="19.6640625" style="7" customWidth="1"/>
    <col min="7" max="7" width="27.44140625" style="7" customWidth="1"/>
    <col min="8" max="8" width="25.44140625" style="7" customWidth="1"/>
    <col min="9" max="9" width="18.6640625" style="7" customWidth="1"/>
    <col min="10" max="10" width="19.109375" style="7" bestFit="1" customWidth="1"/>
    <col min="11" max="11" width="7" style="7" customWidth="1"/>
    <col min="12" max="16384" width="11.44140625" style="7"/>
  </cols>
  <sheetData>
    <row r="1" spans="1:10" ht="26.25" customHeight="1" x14ac:dyDescent="0.25">
      <c r="A1" s="261"/>
      <c r="B1" s="262"/>
      <c r="C1" s="262"/>
      <c r="D1" s="262"/>
      <c r="E1" s="262"/>
      <c r="F1" s="262"/>
      <c r="G1" s="262"/>
      <c r="H1" s="262"/>
      <c r="I1" s="262"/>
      <c r="J1" s="38"/>
    </row>
    <row r="2" spans="1:10" s="263" customFormat="1" ht="45.75" customHeight="1" thickBot="1" x14ac:dyDescent="0.3">
      <c r="A2" s="36"/>
      <c r="B2" s="12"/>
      <c r="C2" s="375" t="s">
        <v>166</v>
      </c>
      <c r="D2" s="375"/>
      <c r="E2" s="375"/>
      <c r="F2" s="376"/>
      <c r="G2" s="302" t="s">
        <v>332</v>
      </c>
      <c r="J2" s="288"/>
    </row>
    <row r="3" spans="1:10" s="263" customFormat="1" ht="45.75" customHeight="1" thickTop="1" x14ac:dyDescent="0.25">
      <c r="A3" s="36"/>
      <c r="B3" s="292"/>
      <c r="C3" s="293"/>
      <c r="D3" s="293"/>
      <c r="E3" s="293"/>
      <c r="F3" s="293"/>
      <c r="G3" s="294"/>
      <c r="J3" s="288"/>
    </row>
    <row r="4" spans="1:10" s="263" customFormat="1" ht="24.6" x14ac:dyDescent="0.25">
      <c r="A4" s="388" t="s">
        <v>158</v>
      </c>
      <c r="B4" s="389"/>
      <c r="C4" s="385" t="s">
        <v>135</v>
      </c>
      <c r="D4" s="386"/>
      <c r="E4" s="386"/>
      <c r="F4" s="386"/>
      <c r="G4" s="387"/>
      <c r="H4" s="25"/>
      <c r="I4" s="25"/>
      <c r="J4" s="289"/>
    </row>
    <row r="5" spans="1:10" s="263" customFormat="1" ht="45.75" customHeight="1" x14ac:dyDescent="0.25">
      <c r="A5" s="36"/>
      <c r="B5" s="292"/>
      <c r="J5" s="295"/>
    </row>
    <row r="6" spans="1:10" s="264" customFormat="1" ht="26.25" customHeight="1" x14ac:dyDescent="0.3">
      <c r="A6" s="390" t="s">
        <v>15</v>
      </c>
      <c r="B6" s="391"/>
      <c r="C6" s="391"/>
      <c r="D6" s="391"/>
      <c r="E6" s="391"/>
      <c r="F6" s="391"/>
      <c r="G6" s="391"/>
      <c r="H6" s="391"/>
      <c r="I6" s="391"/>
      <c r="J6" s="392"/>
    </row>
    <row r="7" spans="1:10" s="265" customFormat="1" ht="26.25" customHeight="1" x14ac:dyDescent="0.25">
      <c r="A7" s="338" t="s">
        <v>14</v>
      </c>
      <c r="B7" s="30"/>
      <c r="C7" s="279"/>
      <c r="D7" s="280"/>
      <c r="E7" s="32"/>
      <c r="F7" s="32"/>
      <c r="G7" s="32"/>
      <c r="H7" s="32"/>
      <c r="I7" s="379" t="s">
        <v>290</v>
      </c>
      <c r="J7" s="380"/>
    </row>
    <row r="8" spans="1:10" s="265" customFormat="1" ht="34.5" customHeight="1" x14ac:dyDescent="0.25">
      <c r="A8" s="338" t="s">
        <v>333</v>
      </c>
      <c r="B8" s="383"/>
      <c r="C8" s="384"/>
      <c r="D8" s="384"/>
      <c r="E8" s="16" t="s">
        <v>157</v>
      </c>
      <c r="F8" s="13" t="s">
        <v>135</v>
      </c>
      <c r="G8" s="16" t="s">
        <v>129</v>
      </c>
      <c r="H8" s="290"/>
      <c r="I8" s="381" t="s">
        <v>291</v>
      </c>
      <c r="J8" s="382"/>
    </row>
    <row r="9" spans="1:10" s="265" customFormat="1" ht="26.25" customHeight="1" x14ac:dyDescent="0.25">
      <c r="A9" s="27" t="s">
        <v>13</v>
      </c>
      <c r="B9" s="383" t="s">
        <v>135</v>
      </c>
      <c r="C9" s="384"/>
      <c r="D9" s="384"/>
      <c r="E9" s="16" t="s">
        <v>155</v>
      </c>
      <c r="F9" s="266" t="str">
        <f>IF(F8="Choisir dans la liste","",IF(D10&gt;0,"21,61",VLOOKUP(F8,'LISTE DES GRADES ET CATEGORIES'!A5:B20,2,FALSE)))</f>
        <v/>
      </c>
      <c r="H9" s="267"/>
      <c r="I9" s="393" t="s">
        <v>285</v>
      </c>
      <c r="J9" s="394"/>
    </row>
    <row r="10" spans="1:10" s="265" customFormat="1" ht="36" customHeight="1" x14ac:dyDescent="0.25">
      <c r="A10" s="357" t="s">
        <v>288</v>
      </c>
      <c r="B10" s="358"/>
      <c r="C10" s="358"/>
      <c r="D10" s="47"/>
      <c r="E10" s="268"/>
      <c r="F10" s="268"/>
      <c r="H10" s="269"/>
      <c r="I10" s="395" t="s">
        <v>330</v>
      </c>
      <c r="J10" s="360"/>
    </row>
    <row r="11" spans="1:10" s="272" customFormat="1" ht="26.25" customHeight="1" x14ac:dyDescent="0.3">
      <c r="A11" s="46" t="s">
        <v>156</v>
      </c>
      <c r="B11" s="270" t="str">
        <f>IF(B9="Choisir dans la liste","",IF(D10&gt;0,"",VLOOKUP(B9,diplomes,6,FALSE)))</f>
        <v/>
      </c>
      <c r="C11" s="377" t="s">
        <v>167</v>
      </c>
      <c r="D11" s="378"/>
      <c r="E11" s="271" t="str">
        <f>IF(B9="Choisir dans la liste","",VLOOKUP(B9,'LISTE DES DIPLOMES EP + DUREE'!B3:F34,5,FALSE))</f>
        <v/>
      </c>
      <c r="G11" s="16" t="s">
        <v>151</v>
      </c>
      <c r="H11" s="17"/>
      <c r="I11" s="395" t="s">
        <v>329</v>
      </c>
      <c r="J11" s="360"/>
    </row>
    <row r="12" spans="1:10" s="264" customFormat="1" ht="34.5" customHeight="1" x14ac:dyDescent="0.3">
      <c r="A12" s="26" t="s">
        <v>0</v>
      </c>
      <c r="B12" s="361"/>
      <c r="C12" s="362"/>
      <c r="D12" s="15" t="s">
        <v>1</v>
      </c>
      <c r="E12" s="361"/>
      <c r="F12" s="362"/>
      <c r="G12" s="16" t="s">
        <v>10</v>
      </c>
      <c r="H12" s="14"/>
      <c r="I12" s="359" t="s">
        <v>328</v>
      </c>
      <c r="J12" s="360"/>
    </row>
    <row r="13" spans="1:10" s="276" customFormat="1" ht="36.75" customHeight="1" x14ac:dyDescent="0.3">
      <c r="A13" s="28" t="s">
        <v>2</v>
      </c>
      <c r="B13" s="396"/>
      <c r="C13" s="397"/>
      <c r="D13" s="397"/>
      <c r="E13" s="397"/>
      <c r="F13" s="398"/>
      <c r="G13" s="273"/>
      <c r="H13" s="274"/>
      <c r="I13" s="363" t="s">
        <v>286</v>
      </c>
      <c r="J13" s="364"/>
    </row>
    <row r="14" spans="1:10" s="265" customFormat="1" ht="26.25" customHeight="1" x14ac:dyDescent="0.25">
      <c r="A14" s="367" t="s">
        <v>12</v>
      </c>
      <c r="B14" s="368"/>
      <c r="C14" s="368"/>
      <c r="D14" s="368"/>
      <c r="E14" s="368"/>
      <c r="F14" s="368"/>
      <c r="G14" s="368"/>
      <c r="H14" s="368"/>
      <c r="I14" s="368"/>
      <c r="J14" s="369"/>
    </row>
    <row r="15" spans="1:10" s="277" customFormat="1" ht="26.25" customHeight="1" x14ac:dyDescent="0.3">
      <c r="A15" s="366" t="s">
        <v>3</v>
      </c>
      <c r="B15" s="365" t="s">
        <v>4</v>
      </c>
      <c r="C15" s="365"/>
      <c r="D15" s="370" t="s">
        <v>11</v>
      </c>
      <c r="E15" s="365" t="s">
        <v>5</v>
      </c>
      <c r="F15" s="370" t="s">
        <v>11</v>
      </c>
      <c r="G15" s="365" t="s">
        <v>80</v>
      </c>
      <c r="H15" s="370" t="s">
        <v>11</v>
      </c>
      <c r="I15" s="366" t="s">
        <v>6</v>
      </c>
      <c r="J15" s="370" t="s">
        <v>11</v>
      </c>
    </row>
    <row r="16" spans="1:10" s="265" customFormat="1" ht="26.25" customHeight="1" x14ac:dyDescent="0.25">
      <c r="A16" s="366"/>
      <c r="B16" s="18" t="s">
        <v>7</v>
      </c>
      <c r="C16" s="18" t="s">
        <v>8</v>
      </c>
      <c r="D16" s="370"/>
      <c r="E16" s="365"/>
      <c r="F16" s="370"/>
      <c r="G16" s="365"/>
      <c r="H16" s="370"/>
      <c r="I16" s="366"/>
      <c r="J16" s="370"/>
    </row>
    <row r="17" spans="1:10" ht="26.25" customHeight="1" x14ac:dyDescent="0.25">
      <c r="A17" s="287" t="s">
        <v>295</v>
      </c>
      <c r="B17" s="242"/>
      <c r="C17" s="242"/>
      <c r="D17" s="19"/>
      <c r="E17" s="242"/>
      <c r="F17" s="19"/>
      <c r="G17" s="278">
        <f>IF($B$9="Choisir dans la liste",0,IF($D$10&gt;0,0,VLOOKUP($B$9,'LISTE DES DIPLOMES EP + DUREE'!$B$3:$L$34,7,FALSE)*$F$9))</f>
        <v>0</v>
      </c>
      <c r="H17" s="19"/>
      <c r="I17" s="240" t="str">
        <f>IF($B$9="Choisir dans la liste","",IF(G17=0,0,B17+C17+E17+G17))</f>
        <v/>
      </c>
      <c r="J17" s="20"/>
    </row>
    <row r="18" spans="1:10" ht="26.25" customHeight="1" x14ac:dyDescent="0.25">
      <c r="A18" s="287" t="s">
        <v>296</v>
      </c>
      <c r="B18" s="242"/>
      <c r="C18" s="242"/>
      <c r="D18" s="19"/>
      <c r="E18" s="242"/>
      <c r="F18" s="19"/>
      <c r="G18" s="278">
        <f>IF($B$9="Choisir dans la liste",0,IF($D$10&gt;0,0,VLOOKUP($B$9,'LISTE DES DIPLOMES EP + DUREE'!$B$3:$L$34,8,FALSE)*$F$9))</f>
        <v>0</v>
      </c>
      <c r="H18" s="19"/>
      <c r="I18" s="240" t="str">
        <f>IF($B$9="Choisir dans la liste","",IF(G18=0,0,B18+C18+E18+G18))</f>
        <v/>
      </c>
      <c r="J18" s="20"/>
    </row>
    <row r="19" spans="1:10" ht="26.25" customHeight="1" x14ac:dyDescent="0.25">
      <c r="A19" s="287" t="s">
        <v>297</v>
      </c>
      <c r="B19" s="242"/>
      <c r="C19" s="242"/>
      <c r="D19" s="19"/>
      <c r="E19" s="242"/>
      <c r="F19" s="19"/>
      <c r="G19" s="278">
        <f>IF($B$9="Choisir dans la liste",0,IF($D$10&gt;0,0,VLOOKUP($B$9,'LISTE DES DIPLOMES EP + DUREE'!$B$3:$L$34,9,FALSE)*$F$9))</f>
        <v>0</v>
      </c>
      <c r="H19" s="19"/>
      <c r="I19" s="240" t="str">
        <f>IF($B$9="Choisir dans la liste","",IF(G19=0,0,B19+C19+E19+G19))</f>
        <v/>
      </c>
      <c r="J19" s="20"/>
    </row>
    <row r="20" spans="1:10" ht="26.25" customHeight="1" x14ac:dyDescent="0.25">
      <c r="A20" s="287" t="s">
        <v>298</v>
      </c>
      <c r="B20" s="242"/>
      <c r="C20" s="242"/>
      <c r="D20" s="19"/>
      <c r="E20" s="242"/>
      <c r="F20" s="19"/>
      <c r="G20" s="278">
        <f>IF($B$9="Choisir dans la liste",0,IF($D$10&gt;0,0,VLOOKUP($B$9,'LISTE DES DIPLOMES EP + DUREE'!$B$3:$L$34,10,FALSE)*$F$9))</f>
        <v>0</v>
      </c>
      <c r="H20" s="19"/>
      <c r="I20" s="240" t="str">
        <f>IF($B$9="Choisir dans la liste","",IF(G20=0,0,B20+C20+E20+G20))</f>
        <v/>
      </c>
      <c r="J20" s="21"/>
    </row>
    <row r="21" spans="1:10" ht="26.25" customHeight="1" x14ac:dyDescent="0.25">
      <c r="A21" s="287" t="s">
        <v>299</v>
      </c>
      <c r="B21" s="242"/>
      <c r="C21" s="242"/>
      <c r="D21" s="19"/>
      <c r="E21" s="242"/>
      <c r="F21" s="19"/>
      <c r="G21" s="278">
        <f>IF($B$9="Choisir dans la liste",0,IF($D$10&gt;0,0,VLOOKUP($B$9,'LISTE DES DIPLOMES EP + DUREE'!$B$3:$L$34,11,FALSE)*$F$9))</f>
        <v>0</v>
      </c>
      <c r="H21" s="19"/>
      <c r="I21" s="240" t="str">
        <f>IF($B$9="Choisir dans la liste","",IF(G21=0,0,B21+C21+E21+G21))</f>
        <v/>
      </c>
      <c r="J21" s="21"/>
    </row>
    <row r="22" spans="1:10" s="264" customFormat="1" ht="26.25" customHeight="1" x14ac:dyDescent="0.3">
      <c r="A22" s="22" t="s">
        <v>9</v>
      </c>
      <c r="B22" s="243">
        <f>SUM(B17:B21)</f>
        <v>0</v>
      </c>
      <c r="C22" s="243">
        <f>SUM(C17:C21)</f>
        <v>0</v>
      </c>
      <c r="D22" s="23"/>
      <c r="E22" s="239">
        <f>SUM(E17:E21)</f>
        <v>0</v>
      </c>
      <c r="F22" s="23"/>
      <c r="G22" s="239" t="str">
        <f>IF(B9="Choisir dans la liste","",IF(D10&gt;0,"",IF(G17=0,"Coûts ventilés par l'ANFH",G17+G18+G19+G20+G21)))</f>
        <v/>
      </c>
      <c r="H22" s="23" t="e">
        <f>IF(G17&gt;0,0,IF(B11="",D10*F9,B11*F9))</f>
        <v>#VALUE!</v>
      </c>
      <c r="I22" s="244" t="e">
        <f>IF(G17=0,B22+C22+E22+H22,SUM(I17:I21))</f>
        <v>#VALUE!</v>
      </c>
      <c r="J22" s="24"/>
    </row>
    <row r="23" spans="1:10" ht="26.25" customHeight="1" x14ac:dyDescent="0.25">
      <c r="A23" s="37"/>
      <c r="E23" s="48"/>
      <c r="J23" s="38"/>
    </row>
    <row r="24" spans="1:10" ht="26.25" customHeight="1" x14ac:dyDescent="0.25">
      <c r="A24" s="37"/>
      <c r="J24" s="39"/>
    </row>
    <row r="25" spans="1:10" ht="26.25" customHeight="1" x14ac:dyDescent="0.25">
      <c r="A25" s="37"/>
      <c r="B25" s="365" t="s">
        <v>283</v>
      </c>
      <c r="C25" s="365"/>
      <c r="D25" s="365"/>
      <c r="E25" s="371" t="e">
        <f>I22-I25</f>
        <v>#VALUE!</v>
      </c>
      <c r="F25" s="371"/>
      <c r="G25" s="365" t="s">
        <v>284</v>
      </c>
      <c r="H25" s="365"/>
      <c r="I25" s="372"/>
      <c r="J25" s="372"/>
    </row>
    <row r="26" spans="1:10" ht="26.25" customHeight="1" x14ac:dyDescent="0.25">
      <c r="A26" s="37"/>
      <c r="B26" s="33"/>
      <c r="C26" s="33"/>
      <c r="D26" s="33"/>
      <c r="E26" s="335"/>
      <c r="F26" s="335"/>
      <c r="G26" s="33"/>
      <c r="H26" s="33"/>
      <c r="I26" s="336"/>
      <c r="J26" s="337"/>
    </row>
    <row r="27" spans="1:10" ht="26.25" customHeight="1" x14ac:dyDescent="0.25">
      <c r="A27" s="373" t="s">
        <v>334</v>
      </c>
      <c r="B27" s="374"/>
      <c r="C27" s="374"/>
      <c r="D27" s="374"/>
      <c r="E27" s="374"/>
      <c r="F27" s="374"/>
      <c r="G27" s="42"/>
      <c r="H27" s="43"/>
      <c r="I27" s="44"/>
      <c r="J27" s="45"/>
    </row>
    <row r="28" spans="1:10" s="264" customFormat="1" ht="26.25" customHeight="1" x14ac:dyDescent="0.3"/>
  </sheetData>
  <sheetProtection algorithmName="SHA-512" hashValue="jVahD/47WYnBpe2jBqJJT7hodopBY7HveMFCFh3qlE+9Cm9+BvZ1/xLvjW1b/b7rX1/tqjaV7a+TSZT4tNLEMw==" saltValue="6X9sfaCoWlBqhHG/rEtuHQ==" spinCount="100000" sheet="1" selectLockedCells="1"/>
  <mergeCells count="33">
    <mergeCell ref="B8:D8"/>
    <mergeCell ref="I8:J8"/>
    <mergeCell ref="C2:F2"/>
    <mergeCell ref="A4:B4"/>
    <mergeCell ref="C4:G4"/>
    <mergeCell ref="A6:J6"/>
    <mergeCell ref="I7:J7"/>
    <mergeCell ref="A14:J14"/>
    <mergeCell ref="B9:D9"/>
    <mergeCell ref="I9:J9"/>
    <mergeCell ref="A10:C10"/>
    <mergeCell ref="I10:J10"/>
    <mergeCell ref="C11:D11"/>
    <mergeCell ref="I11:J11"/>
    <mergeCell ref="B12:C12"/>
    <mergeCell ref="E12:F12"/>
    <mergeCell ref="I12:J12"/>
    <mergeCell ref="B13:F13"/>
    <mergeCell ref="I13:J13"/>
    <mergeCell ref="A27:F27"/>
    <mergeCell ref="H15:H16"/>
    <mergeCell ref="I15:I16"/>
    <mergeCell ref="J15:J16"/>
    <mergeCell ref="B25:D25"/>
    <mergeCell ref="E25:F25"/>
    <mergeCell ref="G25:H25"/>
    <mergeCell ref="I25:J25"/>
    <mergeCell ref="A15:A16"/>
    <mergeCell ref="B15:C15"/>
    <mergeCell ref="D15:D16"/>
    <mergeCell ref="E15:E16"/>
    <mergeCell ref="F15:F16"/>
    <mergeCell ref="G15:G16"/>
  </mergeCells>
  <pageMargins left="0.39370078740157483" right="0" top="0.15748031496062992" bottom="0.19685039370078741" header="0" footer="0.11811023622047245"/>
  <pageSetup paperSize="9" scale="62" orientation="landscape" r:id="rId1"/>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15713" r:id="rId5" name="Check Box 1">
              <controlPr defaultSize="0" autoFill="0" autoLine="0" autoPict="0">
                <anchor moveWithCells="1">
                  <from>
                    <xdr:col>8</xdr:col>
                    <xdr:colOff>68580</xdr:colOff>
                    <xdr:row>8</xdr:row>
                    <xdr:rowOff>327660</xdr:rowOff>
                  </from>
                  <to>
                    <xdr:col>8</xdr:col>
                    <xdr:colOff>457200</xdr:colOff>
                    <xdr:row>9</xdr:row>
                    <xdr:rowOff>342900</xdr:rowOff>
                  </to>
                </anchor>
              </controlPr>
            </control>
          </mc:Choice>
        </mc:AlternateContent>
        <mc:AlternateContent xmlns:mc="http://schemas.openxmlformats.org/markup-compatibility/2006">
          <mc:Choice Requires="x14">
            <control shapeId="115714" r:id="rId6" name="Check Box 2">
              <controlPr defaultSize="0" autoFill="0" autoLine="0" autoPict="0">
                <anchor moveWithCells="1">
                  <from>
                    <xdr:col>8</xdr:col>
                    <xdr:colOff>68580</xdr:colOff>
                    <xdr:row>8</xdr:row>
                    <xdr:rowOff>76200</xdr:rowOff>
                  </from>
                  <to>
                    <xdr:col>8</xdr:col>
                    <xdr:colOff>1066800</xdr:colOff>
                    <xdr:row>9</xdr:row>
                    <xdr:rowOff>99060</xdr:rowOff>
                  </to>
                </anchor>
              </controlPr>
            </control>
          </mc:Choice>
        </mc:AlternateContent>
        <mc:AlternateContent xmlns:mc="http://schemas.openxmlformats.org/markup-compatibility/2006">
          <mc:Choice Requires="x14">
            <control shapeId="115715" r:id="rId7" name="Check Box 3">
              <controlPr defaultSize="0" autoFill="0" autoLine="0" autoPict="0">
                <anchor moveWithCells="1">
                  <from>
                    <xdr:col>8</xdr:col>
                    <xdr:colOff>22860</xdr:colOff>
                    <xdr:row>7</xdr:row>
                    <xdr:rowOff>7620</xdr:rowOff>
                  </from>
                  <to>
                    <xdr:col>8</xdr:col>
                    <xdr:colOff>1021080</xdr:colOff>
                    <xdr:row>7</xdr:row>
                    <xdr:rowOff>365760</xdr:rowOff>
                  </to>
                </anchor>
              </controlPr>
            </control>
          </mc:Choice>
        </mc:AlternateContent>
        <mc:AlternateContent xmlns:mc="http://schemas.openxmlformats.org/markup-compatibility/2006">
          <mc:Choice Requires="x14">
            <control shapeId="115716" r:id="rId8" name="Check Box 4">
              <controlPr defaultSize="0" autoFill="0" autoLine="0" autoPict="0">
                <anchor moveWithCells="1">
                  <from>
                    <xdr:col>8</xdr:col>
                    <xdr:colOff>68580</xdr:colOff>
                    <xdr:row>9</xdr:row>
                    <xdr:rowOff>228600</xdr:rowOff>
                  </from>
                  <to>
                    <xdr:col>8</xdr:col>
                    <xdr:colOff>457200</xdr:colOff>
                    <xdr:row>11</xdr:row>
                    <xdr:rowOff>60960</xdr:rowOff>
                  </to>
                </anchor>
              </controlPr>
            </control>
          </mc:Choice>
        </mc:AlternateContent>
        <mc:AlternateContent xmlns:mc="http://schemas.openxmlformats.org/markup-compatibility/2006">
          <mc:Choice Requires="x14">
            <control shapeId="115717" r:id="rId9" name="Check Box 5">
              <controlPr defaultSize="0" autoFill="0" autoLine="0" autoPict="0">
                <anchor moveWithCells="1">
                  <from>
                    <xdr:col>8</xdr:col>
                    <xdr:colOff>60960</xdr:colOff>
                    <xdr:row>10</xdr:row>
                    <xdr:rowOff>312420</xdr:rowOff>
                  </from>
                  <to>
                    <xdr:col>8</xdr:col>
                    <xdr:colOff>449580</xdr:colOff>
                    <xdr:row>11</xdr:row>
                    <xdr:rowOff>327660</xdr:rowOff>
                  </to>
                </anchor>
              </controlPr>
            </control>
          </mc:Choice>
        </mc:AlternateContent>
        <mc:AlternateContent xmlns:mc="http://schemas.openxmlformats.org/markup-compatibility/2006">
          <mc:Choice Requires="x14">
            <control shapeId="115718" r:id="rId10" name="Check Box 6">
              <controlPr defaultSize="0" autoFill="0" autoLine="0" autoPict="0">
                <anchor moveWithCells="1">
                  <from>
                    <xdr:col>8</xdr:col>
                    <xdr:colOff>60960</xdr:colOff>
                    <xdr:row>11</xdr:row>
                    <xdr:rowOff>312420</xdr:rowOff>
                  </from>
                  <to>
                    <xdr:col>8</xdr:col>
                    <xdr:colOff>449580</xdr:colOff>
                    <xdr:row>12</xdr:row>
                    <xdr:rowOff>228600</xdr:rowOff>
                  </to>
                </anchor>
              </controlPr>
            </control>
          </mc:Choice>
        </mc:AlternateContent>
        <mc:AlternateContent xmlns:mc="http://schemas.openxmlformats.org/markup-compatibility/2006">
          <mc:Choice Requires="x14">
            <control shapeId="115719" r:id="rId11" name="Check Box 7">
              <controlPr defaultSize="0" autoFill="0" autoLine="0" autoPict="0">
                <anchor moveWithCells="1">
                  <from>
                    <xdr:col>8</xdr:col>
                    <xdr:colOff>60960</xdr:colOff>
                    <xdr:row>11</xdr:row>
                    <xdr:rowOff>312420</xdr:rowOff>
                  </from>
                  <to>
                    <xdr:col>8</xdr:col>
                    <xdr:colOff>449580</xdr:colOff>
                    <xdr:row>12</xdr:row>
                    <xdr:rowOff>228600</xdr:rowOff>
                  </to>
                </anchor>
              </controlPr>
            </control>
          </mc:Choice>
        </mc:AlternateContent>
        <mc:AlternateContent xmlns:mc="http://schemas.openxmlformats.org/markup-compatibility/2006">
          <mc:Choice Requires="x14">
            <control shapeId="115720" r:id="rId12" name="Check Box 8">
              <controlPr defaultSize="0" autoFill="0" autoLine="0" autoPict="0">
                <anchor moveWithCells="1">
                  <from>
                    <xdr:col>8</xdr:col>
                    <xdr:colOff>68580</xdr:colOff>
                    <xdr:row>9</xdr:row>
                    <xdr:rowOff>327660</xdr:rowOff>
                  </from>
                  <to>
                    <xdr:col>8</xdr:col>
                    <xdr:colOff>457200</xdr:colOff>
                    <xdr:row>10</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181EF896-9FF2-4265-AA35-9FA2614D4E2C}">
          <x14:formula1>
            <xm:f>'LISTE DES GRADES ET CATEGORIES'!$A$4:$A$20</xm:f>
          </x14:formula1>
          <xm:sqref>F8</xm:sqref>
        </x14:dataValidation>
        <x14:dataValidation type="list" allowBlank="1" showInputMessage="1" showErrorMessage="1" xr:uid="{5733CFC9-585F-4EB0-8319-7832C8E5E757}">
          <x14:formula1>
            <xm:f>'Liste Ets'!$A$1:$A$107</xm:f>
          </x14:formula1>
          <xm:sqref>C4:G4</xm:sqref>
        </x14:dataValidation>
        <x14:dataValidation type="list" allowBlank="1" showInputMessage="1" showErrorMessage="1" xr:uid="{20E4B9B6-6003-409C-8E39-A11690D1D1C6}">
          <x14:formula1>
            <xm:f>'LISTE DES DIPLOMES EP + DUREE'!$B$2:$B$34</xm:f>
          </x14:formula1>
          <xm:sqref>B9:D9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BC973-AE99-4ED3-B800-5ABC45C61163}">
  <sheetPr codeName="Feuil12">
    <tabColor theme="6" tint="-0.249977111117893"/>
    <pageSetUpPr fitToPage="1"/>
  </sheetPr>
  <dimension ref="A1:J28"/>
  <sheetViews>
    <sheetView showGridLines="0" zoomScale="90" zoomScaleNormal="90" zoomScaleSheetLayoutView="100" workbookViewId="0">
      <selection activeCell="C4" sqref="C4:G4"/>
    </sheetView>
  </sheetViews>
  <sheetFormatPr baseColWidth="10" defaultColWidth="11.44140625" defaultRowHeight="26.25" customHeight="1" x14ac:dyDescent="0.25"/>
  <cols>
    <col min="1" max="1" width="39.6640625" style="7" bestFit="1" customWidth="1"/>
    <col min="2" max="2" width="18.88671875" style="7" customWidth="1"/>
    <col min="3" max="3" width="16.44140625" style="7" customWidth="1"/>
    <col min="4" max="4" width="19.109375" style="7" bestFit="1" customWidth="1"/>
    <col min="5" max="5" width="22.88671875" style="7" bestFit="1" customWidth="1"/>
    <col min="6" max="6" width="19.6640625" style="7" customWidth="1"/>
    <col min="7" max="7" width="27.44140625" style="7" customWidth="1"/>
    <col min="8" max="8" width="25.44140625" style="7" customWidth="1"/>
    <col min="9" max="9" width="18.6640625" style="7" customWidth="1"/>
    <col min="10" max="10" width="19.109375" style="7" bestFit="1" customWidth="1"/>
    <col min="11" max="11" width="7" style="7" customWidth="1"/>
    <col min="12" max="16384" width="11.44140625" style="7"/>
  </cols>
  <sheetData>
    <row r="1" spans="1:10" ht="26.25" customHeight="1" x14ac:dyDescent="0.25">
      <c r="A1" s="261"/>
      <c r="B1" s="262"/>
      <c r="C1" s="262"/>
      <c r="D1" s="262"/>
      <c r="E1" s="262"/>
      <c r="F1" s="262"/>
      <c r="G1" s="262"/>
      <c r="H1" s="262"/>
      <c r="I1" s="262"/>
      <c r="J1" s="38"/>
    </row>
    <row r="2" spans="1:10" s="263" customFormat="1" ht="45.75" customHeight="1" thickBot="1" x14ac:dyDescent="0.3">
      <c r="A2" s="36"/>
      <c r="B2" s="12"/>
      <c r="C2" s="375" t="s">
        <v>166</v>
      </c>
      <c r="D2" s="375"/>
      <c r="E2" s="375"/>
      <c r="F2" s="376"/>
      <c r="G2" s="302" t="s">
        <v>332</v>
      </c>
      <c r="J2" s="288"/>
    </row>
    <row r="3" spans="1:10" s="263" customFormat="1" ht="45.75" customHeight="1" thickTop="1" x14ac:dyDescent="0.25">
      <c r="A3" s="36"/>
      <c r="B3" s="292"/>
      <c r="C3" s="293"/>
      <c r="D3" s="293"/>
      <c r="E3" s="293"/>
      <c r="F3" s="293"/>
      <c r="G3" s="294"/>
      <c r="J3" s="288"/>
    </row>
    <row r="4" spans="1:10" s="263" customFormat="1" ht="24.6" x14ac:dyDescent="0.25">
      <c r="A4" s="388" t="s">
        <v>158</v>
      </c>
      <c r="B4" s="389"/>
      <c r="C4" s="385" t="s">
        <v>135</v>
      </c>
      <c r="D4" s="386"/>
      <c r="E4" s="386"/>
      <c r="F4" s="386"/>
      <c r="G4" s="387"/>
      <c r="H4" s="25"/>
      <c r="I4" s="25"/>
      <c r="J4" s="289"/>
    </row>
    <row r="5" spans="1:10" s="263" customFormat="1" ht="45.75" customHeight="1" x14ac:dyDescent="0.25">
      <c r="A5" s="36"/>
      <c r="B5" s="292"/>
      <c r="J5" s="295"/>
    </row>
    <row r="6" spans="1:10" s="264" customFormat="1" ht="26.25" customHeight="1" x14ac:dyDescent="0.3">
      <c r="A6" s="390" t="s">
        <v>15</v>
      </c>
      <c r="B6" s="391"/>
      <c r="C6" s="391"/>
      <c r="D6" s="391"/>
      <c r="E6" s="391"/>
      <c r="F6" s="391"/>
      <c r="G6" s="391"/>
      <c r="H6" s="391"/>
      <c r="I6" s="391"/>
      <c r="J6" s="392"/>
    </row>
    <row r="7" spans="1:10" s="265" customFormat="1" ht="26.25" customHeight="1" x14ac:dyDescent="0.25">
      <c r="A7" s="338" t="s">
        <v>14</v>
      </c>
      <c r="B7" s="30"/>
      <c r="C7" s="279"/>
      <c r="D7" s="280"/>
      <c r="E7" s="32"/>
      <c r="F7" s="32"/>
      <c r="G7" s="32"/>
      <c r="H7" s="32"/>
      <c r="I7" s="379" t="s">
        <v>290</v>
      </c>
      <c r="J7" s="380"/>
    </row>
    <row r="8" spans="1:10" s="265" customFormat="1" ht="34.5" customHeight="1" x14ac:dyDescent="0.25">
      <c r="A8" s="338" t="s">
        <v>333</v>
      </c>
      <c r="B8" s="383"/>
      <c r="C8" s="384"/>
      <c r="D8" s="384"/>
      <c r="E8" s="16" t="s">
        <v>157</v>
      </c>
      <c r="F8" s="13" t="s">
        <v>135</v>
      </c>
      <c r="G8" s="16" t="s">
        <v>129</v>
      </c>
      <c r="H8" s="290"/>
      <c r="I8" s="381" t="s">
        <v>291</v>
      </c>
      <c r="J8" s="382"/>
    </row>
    <row r="9" spans="1:10" s="265" customFormat="1" ht="26.25" customHeight="1" x14ac:dyDescent="0.25">
      <c r="A9" s="27" t="s">
        <v>13</v>
      </c>
      <c r="B9" s="383" t="s">
        <v>135</v>
      </c>
      <c r="C9" s="384"/>
      <c r="D9" s="384"/>
      <c r="E9" s="16" t="s">
        <v>155</v>
      </c>
      <c r="F9" s="266" t="str">
        <f>IF(F8="Choisir dans la liste","",IF(D10&gt;0,"21,61",VLOOKUP(F8,'LISTE DES GRADES ET CATEGORIES'!A5:B20,2,FALSE)))</f>
        <v/>
      </c>
      <c r="H9" s="267"/>
      <c r="I9" s="393" t="s">
        <v>285</v>
      </c>
      <c r="J9" s="394"/>
    </row>
    <row r="10" spans="1:10" s="265" customFormat="1" ht="36" customHeight="1" x14ac:dyDescent="0.25">
      <c r="A10" s="357" t="s">
        <v>288</v>
      </c>
      <c r="B10" s="358"/>
      <c r="C10" s="358"/>
      <c r="D10" s="47"/>
      <c r="E10" s="268"/>
      <c r="F10" s="268"/>
      <c r="H10" s="269"/>
      <c r="I10" s="395" t="s">
        <v>330</v>
      </c>
      <c r="J10" s="360"/>
    </row>
    <row r="11" spans="1:10" s="272" customFormat="1" ht="26.25" customHeight="1" x14ac:dyDescent="0.3">
      <c r="A11" s="46" t="s">
        <v>156</v>
      </c>
      <c r="B11" s="270" t="str">
        <f>IF(B9="Choisir dans la liste","",IF(D10&gt;0,"",VLOOKUP(B9,diplomes,6,FALSE)))</f>
        <v/>
      </c>
      <c r="C11" s="377" t="s">
        <v>167</v>
      </c>
      <c r="D11" s="378"/>
      <c r="E11" s="271" t="str">
        <f>IF(B9="Choisir dans la liste","",VLOOKUP(B9,'LISTE DES DIPLOMES EP + DUREE'!B3:F34,5,FALSE))</f>
        <v/>
      </c>
      <c r="G11" s="16" t="s">
        <v>151</v>
      </c>
      <c r="H11" s="17"/>
      <c r="I11" s="395" t="s">
        <v>329</v>
      </c>
      <c r="J11" s="360"/>
    </row>
    <row r="12" spans="1:10" s="264" customFormat="1" ht="34.5" customHeight="1" x14ac:dyDescent="0.3">
      <c r="A12" s="26" t="s">
        <v>0</v>
      </c>
      <c r="B12" s="361"/>
      <c r="C12" s="362"/>
      <c r="D12" s="15" t="s">
        <v>1</v>
      </c>
      <c r="E12" s="361"/>
      <c r="F12" s="362"/>
      <c r="G12" s="16" t="s">
        <v>10</v>
      </c>
      <c r="H12" s="14"/>
      <c r="I12" s="359" t="s">
        <v>328</v>
      </c>
      <c r="J12" s="360"/>
    </row>
    <row r="13" spans="1:10" s="276" customFormat="1" ht="36.75" customHeight="1" x14ac:dyDescent="0.3">
      <c r="A13" s="28" t="s">
        <v>2</v>
      </c>
      <c r="B13" s="396"/>
      <c r="C13" s="397"/>
      <c r="D13" s="397"/>
      <c r="E13" s="397"/>
      <c r="F13" s="398"/>
      <c r="G13" s="273"/>
      <c r="H13" s="274"/>
      <c r="I13" s="363" t="s">
        <v>286</v>
      </c>
      <c r="J13" s="364"/>
    </row>
    <row r="14" spans="1:10" s="265" customFormat="1" ht="26.25" customHeight="1" x14ac:dyDescent="0.25">
      <c r="A14" s="367" t="s">
        <v>12</v>
      </c>
      <c r="B14" s="368"/>
      <c r="C14" s="368"/>
      <c r="D14" s="368"/>
      <c r="E14" s="368"/>
      <c r="F14" s="368"/>
      <c r="G14" s="368"/>
      <c r="H14" s="368"/>
      <c r="I14" s="368"/>
      <c r="J14" s="369"/>
    </row>
    <row r="15" spans="1:10" s="277" customFormat="1" ht="26.25" customHeight="1" x14ac:dyDescent="0.3">
      <c r="A15" s="366" t="s">
        <v>3</v>
      </c>
      <c r="B15" s="365" t="s">
        <v>4</v>
      </c>
      <c r="C15" s="365"/>
      <c r="D15" s="370" t="s">
        <v>11</v>
      </c>
      <c r="E15" s="365" t="s">
        <v>5</v>
      </c>
      <c r="F15" s="370" t="s">
        <v>11</v>
      </c>
      <c r="G15" s="365" t="s">
        <v>80</v>
      </c>
      <c r="H15" s="370" t="s">
        <v>11</v>
      </c>
      <c r="I15" s="366" t="s">
        <v>6</v>
      </c>
      <c r="J15" s="370" t="s">
        <v>11</v>
      </c>
    </row>
    <row r="16" spans="1:10" s="265" customFormat="1" ht="26.25" customHeight="1" x14ac:dyDescent="0.25">
      <c r="A16" s="366"/>
      <c r="B16" s="18" t="s">
        <v>7</v>
      </c>
      <c r="C16" s="18" t="s">
        <v>8</v>
      </c>
      <c r="D16" s="370"/>
      <c r="E16" s="365"/>
      <c r="F16" s="370"/>
      <c r="G16" s="365"/>
      <c r="H16" s="370"/>
      <c r="I16" s="366"/>
      <c r="J16" s="370"/>
    </row>
    <row r="17" spans="1:10" ht="26.25" customHeight="1" x14ac:dyDescent="0.25">
      <c r="A17" s="287" t="s">
        <v>295</v>
      </c>
      <c r="B17" s="242"/>
      <c r="C17" s="242"/>
      <c r="D17" s="19"/>
      <c r="E17" s="242"/>
      <c r="F17" s="19"/>
      <c r="G17" s="278">
        <f>IF($B$9="Choisir dans la liste",0,IF($D$10&gt;0,0,VLOOKUP($B$9,'LISTE DES DIPLOMES EP + DUREE'!$B$3:$L$34,7,FALSE)*$F$9))</f>
        <v>0</v>
      </c>
      <c r="H17" s="19"/>
      <c r="I17" s="240" t="str">
        <f>IF($B$9="Choisir dans la liste","",IF(G17=0,0,B17+C17+E17+G17))</f>
        <v/>
      </c>
      <c r="J17" s="20"/>
    </row>
    <row r="18" spans="1:10" ht="26.25" customHeight="1" x14ac:dyDescent="0.25">
      <c r="A18" s="287" t="s">
        <v>296</v>
      </c>
      <c r="B18" s="242"/>
      <c r="C18" s="242"/>
      <c r="D18" s="19"/>
      <c r="E18" s="242"/>
      <c r="F18" s="19"/>
      <c r="G18" s="278">
        <f>IF($B$9="Choisir dans la liste",0,IF($D$10&gt;0,0,VLOOKUP($B$9,'LISTE DES DIPLOMES EP + DUREE'!$B$3:$L$34,8,FALSE)*$F$9))</f>
        <v>0</v>
      </c>
      <c r="H18" s="19"/>
      <c r="I18" s="240" t="str">
        <f>IF($B$9="Choisir dans la liste","",IF(G18=0,0,B18+C18+E18+G18))</f>
        <v/>
      </c>
      <c r="J18" s="20"/>
    </row>
    <row r="19" spans="1:10" ht="26.25" customHeight="1" x14ac:dyDescent="0.25">
      <c r="A19" s="287" t="s">
        <v>297</v>
      </c>
      <c r="B19" s="242"/>
      <c r="C19" s="242"/>
      <c r="D19" s="19"/>
      <c r="E19" s="242"/>
      <c r="F19" s="19"/>
      <c r="G19" s="278">
        <f>IF($B$9="Choisir dans la liste",0,IF($D$10&gt;0,0,VLOOKUP($B$9,'LISTE DES DIPLOMES EP + DUREE'!$B$3:$L$34,9,FALSE)*$F$9))</f>
        <v>0</v>
      </c>
      <c r="H19" s="19"/>
      <c r="I19" s="240" t="str">
        <f>IF($B$9="Choisir dans la liste","",IF(G19=0,0,B19+C19+E19+G19))</f>
        <v/>
      </c>
      <c r="J19" s="20"/>
    </row>
    <row r="20" spans="1:10" ht="26.25" customHeight="1" x14ac:dyDescent="0.25">
      <c r="A20" s="287" t="s">
        <v>298</v>
      </c>
      <c r="B20" s="242"/>
      <c r="C20" s="242"/>
      <c r="D20" s="19"/>
      <c r="E20" s="242"/>
      <c r="F20" s="19"/>
      <c r="G20" s="278">
        <f>IF($B$9="Choisir dans la liste",0,IF($D$10&gt;0,0,VLOOKUP($B$9,'LISTE DES DIPLOMES EP + DUREE'!$B$3:$L$34,10,FALSE)*$F$9))</f>
        <v>0</v>
      </c>
      <c r="H20" s="19"/>
      <c r="I20" s="240" t="str">
        <f>IF($B$9="Choisir dans la liste","",IF(G20=0,0,B20+C20+E20+G20))</f>
        <v/>
      </c>
      <c r="J20" s="21"/>
    </row>
    <row r="21" spans="1:10" ht="26.25" customHeight="1" x14ac:dyDescent="0.25">
      <c r="A21" s="287" t="s">
        <v>299</v>
      </c>
      <c r="B21" s="242"/>
      <c r="C21" s="242"/>
      <c r="D21" s="19"/>
      <c r="E21" s="242"/>
      <c r="F21" s="19"/>
      <c r="G21" s="278">
        <f>IF($B$9="Choisir dans la liste",0,IF($D$10&gt;0,0,VLOOKUP($B$9,'LISTE DES DIPLOMES EP + DUREE'!$B$3:$L$34,11,FALSE)*$F$9))</f>
        <v>0</v>
      </c>
      <c r="H21" s="19"/>
      <c r="I21" s="240" t="str">
        <f>IF($B$9="Choisir dans la liste","",IF(G21=0,0,B21+C21+E21+G21))</f>
        <v/>
      </c>
      <c r="J21" s="21"/>
    </row>
    <row r="22" spans="1:10" s="264" customFormat="1" ht="26.25" customHeight="1" x14ac:dyDescent="0.3">
      <c r="A22" s="22" t="s">
        <v>9</v>
      </c>
      <c r="B22" s="243">
        <f>SUM(B17:B21)</f>
        <v>0</v>
      </c>
      <c r="C22" s="243">
        <f>SUM(C17:C21)</f>
        <v>0</v>
      </c>
      <c r="D22" s="23"/>
      <c r="E22" s="239">
        <f>SUM(E17:E21)</f>
        <v>0</v>
      </c>
      <c r="F22" s="23"/>
      <c r="G22" s="239" t="str">
        <f>IF(B9="Choisir dans la liste","",IF(D10&gt;0,"",IF(G17=0,"Coûts ventilés par l'ANFH",G17+G18+G19+G20+G21)))</f>
        <v/>
      </c>
      <c r="H22" s="23" t="e">
        <f>IF(G17&gt;0,0,IF(B11="",D10*F9,B11*F9))</f>
        <v>#VALUE!</v>
      </c>
      <c r="I22" s="244" t="e">
        <f>IF(G17=0,B22+C22+E22+H22,SUM(I17:I21))</f>
        <v>#VALUE!</v>
      </c>
      <c r="J22" s="24"/>
    </row>
    <row r="23" spans="1:10" ht="26.25" customHeight="1" x14ac:dyDescent="0.25">
      <c r="A23" s="37"/>
      <c r="E23" s="48"/>
      <c r="J23" s="38"/>
    </row>
    <row r="24" spans="1:10" ht="26.25" customHeight="1" x14ac:dyDescent="0.25">
      <c r="A24" s="37"/>
      <c r="J24" s="39"/>
    </row>
    <row r="25" spans="1:10" ht="26.25" customHeight="1" x14ac:dyDescent="0.25">
      <c r="A25" s="37"/>
      <c r="B25" s="365" t="s">
        <v>283</v>
      </c>
      <c r="C25" s="365"/>
      <c r="D25" s="365"/>
      <c r="E25" s="371" t="e">
        <f>I22-I25</f>
        <v>#VALUE!</v>
      </c>
      <c r="F25" s="371"/>
      <c r="G25" s="365" t="s">
        <v>284</v>
      </c>
      <c r="H25" s="365"/>
      <c r="I25" s="372"/>
      <c r="J25" s="372"/>
    </row>
    <row r="26" spans="1:10" ht="26.25" customHeight="1" x14ac:dyDescent="0.25">
      <c r="A26" s="37"/>
      <c r="B26" s="33"/>
      <c r="C26" s="33"/>
      <c r="D26" s="33"/>
      <c r="E26" s="335"/>
      <c r="F26" s="335"/>
      <c r="G26" s="33"/>
      <c r="H26" s="33"/>
      <c r="I26" s="336"/>
      <c r="J26" s="337"/>
    </row>
    <row r="27" spans="1:10" ht="26.25" customHeight="1" x14ac:dyDescent="0.25">
      <c r="A27" s="373" t="s">
        <v>334</v>
      </c>
      <c r="B27" s="374"/>
      <c r="C27" s="374"/>
      <c r="D27" s="374"/>
      <c r="E27" s="374"/>
      <c r="F27" s="374"/>
      <c r="G27" s="42"/>
      <c r="H27" s="43"/>
      <c r="I27" s="44"/>
      <c r="J27" s="45"/>
    </row>
    <row r="28" spans="1:10" s="264" customFormat="1" ht="26.25" customHeight="1" x14ac:dyDescent="0.3"/>
  </sheetData>
  <sheetProtection algorithmName="SHA-512" hashValue="4V8haF+wzxNtsJ+saGz2mDchgCfWuskD6ZriqVmaPNQ0gDwYxFf3xwtSKT/LiQU+T3GWb8VrUuSyRzJo0vudKQ==" saltValue="XKanc6mqXUXNVV8NpFpJZg==" spinCount="100000" sheet="1" selectLockedCells="1"/>
  <mergeCells count="33">
    <mergeCell ref="B8:D8"/>
    <mergeCell ref="I8:J8"/>
    <mergeCell ref="C2:F2"/>
    <mergeCell ref="A4:B4"/>
    <mergeCell ref="C4:G4"/>
    <mergeCell ref="A6:J6"/>
    <mergeCell ref="I7:J7"/>
    <mergeCell ref="A14:J14"/>
    <mergeCell ref="B9:D9"/>
    <mergeCell ref="I9:J9"/>
    <mergeCell ref="A10:C10"/>
    <mergeCell ref="I10:J10"/>
    <mergeCell ref="C11:D11"/>
    <mergeCell ref="I11:J11"/>
    <mergeCell ref="B12:C12"/>
    <mergeCell ref="E12:F12"/>
    <mergeCell ref="I12:J12"/>
    <mergeCell ref="B13:F13"/>
    <mergeCell ref="I13:J13"/>
    <mergeCell ref="A27:F27"/>
    <mergeCell ref="H15:H16"/>
    <mergeCell ref="I15:I16"/>
    <mergeCell ref="J15:J16"/>
    <mergeCell ref="B25:D25"/>
    <mergeCell ref="E25:F25"/>
    <mergeCell ref="G25:H25"/>
    <mergeCell ref="I25:J25"/>
    <mergeCell ref="A15:A16"/>
    <mergeCell ref="B15:C15"/>
    <mergeCell ref="D15:D16"/>
    <mergeCell ref="E15:E16"/>
    <mergeCell ref="F15:F16"/>
    <mergeCell ref="G15:G16"/>
  </mergeCells>
  <pageMargins left="0.39370078740157483" right="0" top="0.15748031496062992" bottom="0.19685039370078741" header="0" footer="0.11811023622047245"/>
  <pageSetup paperSize="9" scale="62" orientation="landscape" r:id="rId1"/>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16737" r:id="rId5" name="Check Box 1">
              <controlPr defaultSize="0" autoFill="0" autoLine="0" autoPict="0">
                <anchor moveWithCells="1">
                  <from>
                    <xdr:col>8</xdr:col>
                    <xdr:colOff>68580</xdr:colOff>
                    <xdr:row>8</xdr:row>
                    <xdr:rowOff>327660</xdr:rowOff>
                  </from>
                  <to>
                    <xdr:col>8</xdr:col>
                    <xdr:colOff>457200</xdr:colOff>
                    <xdr:row>9</xdr:row>
                    <xdr:rowOff>342900</xdr:rowOff>
                  </to>
                </anchor>
              </controlPr>
            </control>
          </mc:Choice>
        </mc:AlternateContent>
        <mc:AlternateContent xmlns:mc="http://schemas.openxmlformats.org/markup-compatibility/2006">
          <mc:Choice Requires="x14">
            <control shapeId="116738" r:id="rId6" name="Check Box 2">
              <controlPr defaultSize="0" autoFill="0" autoLine="0" autoPict="0">
                <anchor moveWithCells="1">
                  <from>
                    <xdr:col>8</xdr:col>
                    <xdr:colOff>68580</xdr:colOff>
                    <xdr:row>8</xdr:row>
                    <xdr:rowOff>76200</xdr:rowOff>
                  </from>
                  <to>
                    <xdr:col>8</xdr:col>
                    <xdr:colOff>1066800</xdr:colOff>
                    <xdr:row>9</xdr:row>
                    <xdr:rowOff>99060</xdr:rowOff>
                  </to>
                </anchor>
              </controlPr>
            </control>
          </mc:Choice>
        </mc:AlternateContent>
        <mc:AlternateContent xmlns:mc="http://schemas.openxmlformats.org/markup-compatibility/2006">
          <mc:Choice Requires="x14">
            <control shapeId="116739" r:id="rId7" name="Check Box 3">
              <controlPr defaultSize="0" autoFill="0" autoLine="0" autoPict="0">
                <anchor moveWithCells="1">
                  <from>
                    <xdr:col>8</xdr:col>
                    <xdr:colOff>22860</xdr:colOff>
                    <xdr:row>7</xdr:row>
                    <xdr:rowOff>7620</xdr:rowOff>
                  </from>
                  <to>
                    <xdr:col>8</xdr:col>
                    <xdr:colOff>1021080</xdr:colOff>
                    <xdr:row>7</xdr:row>
                    <xdr:rowOff>365760</xdr:rowOff>
                  </to>
                </anchor>
              </controlPr>
            </control>
          </mc:Choice>
        </mc:AlternateContent>
        <mc:AlternateContent xmlns:mc="http://schemas.openxmlformats.org/markup-compatibility/2006">
          <mc:Choice Requires="x14">
            <control shapeId="116740" r:id="rId8" name="Check Box 4">
              <controlPr defaultSize="0" autoFill="0" autoLine="0" autoPict="0">
                <anchor moveWithCells="1">
                  <from>
                    <xdr:col>8</xdr:col>
                    <xdr:colOff>68580</xdr:colOff>
                    <xdr:row>9</xdr:row>
                    <xdr:rowOff>228600</xdr:rowOff>
                  </from>
                  <to>
                    <xdr:col>8</xdr:col>
                    <xdr:colOff>457200</xdr:colOff>
                    <xdr:row>11</xdr:row>
                    <xdr:rowOff>60960</xdr:rowOff>
                  </to>
                </anchor>
              </controlPr>
            </control>
          </mc:Choice>
        </mc:AlternateContent>
        <mc:AlternateContent xmlns:mc="http://schemas.openxmlformats.org/markup-compatibility/2006">
          <mc:Choice Requires="x14">
            <control shapeId="116741" r:id="rId9" name="Check Box 5">
              <controlPr defaultSize="0" autoFill="0" autoLine="0" autoPict="0">
                <anchor moveWithCells="1">
                  <from>
                    <xdr:col>8</xdr:col>
                    <xdr:colOff>60960</xdr:colOff>
                    <xdr:row>10</xdr:row>
                    <xdr:rowOff>312420</xdr:rowOff>
                  </from>
                  <to>
                    <xdr:col>8</xdr:col>
                    <xdr:colOff>449580</xdr:colOff>
                    <xdr:row>11</xdr:row>
                    <xdr:rowOff>327660</xdr:rowOff>
                  </to>
                </anchor>
              </controlPr>
            </control>
          </mc:Choice>
        </mc:AlternateContent>
        <mc:AlternateContent xmlns:mc="http://schemas.openxmlformats.org/markup-compatibility/2006">
          <mc:Choice Requires="x14">
            <control shapeId="116742" r:id="rId10" name="Check Box 6">
              <controlPr defaultSize="0" autoFill="0" autoLine="0" autoPict="0">
                <anchor moveWithCells="1">
                  <from>
                    <xdr:col>8</xdr:col>
                    <xdr:colOff>60960</xdr:colOff>
                    <xdr:row>11</xdr:row>
                    <xdr:rowOff>312420</xdr:rowOff>
                  </from>
                  <to>
                    <xdr:col>8</xdr:col>
                    <xdr:colOff>449580</xdr:colOff>
                    <xdr:row>12</xdr:row>
                    <xdr:rowOff>228600</xdr:rowOff>
                  </to>
                </anchor>
              </controlPr>
            </control>
          </mc:Choice>
        </mc:AlternateContent>
        <mc:AlternateContent xmlns:mc="http://schemas.openxmlformats.org/markup-compatibility/2006">
          <mc:Choice Requires="x14">
            <control shapeId="116743" r:id="rId11" name="Check Box 7">
              <controlPr defaultSize="0" autoFill="0" autoLine="0" autoPict="0">
                <anchor moveWithCells="1">
                  <from>
                    <xdr:col>8</xdr:col>
                    <xdr:colOff>60960</xdr:colOff>
                    <xdr:row>11</xdr:row>
                    <xdr:rowOff>312420</xdr:rowOff>
                  </from>
                  <to>
                    <xdr:col>8</xdr:col>
                    <xdr:colOff>449580</xdr:colOff>
                    <xdr:row>12</xdr:row>
                    <xdr:rowOff>228600</xdr:rowOff>
                  </to>
                </anchor>
              </controlPr>
            </control>
          </mc:Choice>
        </mc:AlternateContent>
        <mc:AlternateContent xmlns:mc="http://schemas.openxmlformats.org/markup-compatibility/2006">
          <mc:Choice Requires="x14">
            <control shapeId="116744" r:id="rId12" name="Check Box 8">
              <controlPr defaultSize="0" autoFill="0" autoLine="0" autoPict="0">
                <anchor moveWithCells="1">
                  <from>
                    <xdr:col>8</xdr:col>
                    <xdr:colOff>68580</xdr:colOff>
                    <xdr:row>9</xdr:row>
                    <xdr:rowOff>327660</xdr:rowOff>
                  </from>
                  <to>
                    <xdr:col>8</xdr:col>
                    <xdr:colOff>457200</xdr:colOff>
                    <xdr:row>10</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B96E89FF-8687-43CF-BD0D-E2FAD16FCF9B}">
          <x14:formula1>
            <xm:f>'LISTE DES GRADES ET CATEGORIES'!$A$4:$A$20</xm:f>
          </x14:formula1>
          <xm:sqref>F8</xm:sqref>
        </x14:dataValidation>
        <x14:dataValidation type="list" allowBlank="1" showInputMessage="1" showErrorMessage="1" xr:uid="{39F6C70A-C3A0-4F99-A478-2D52BB422CD1}">
          <x14:formula1>
            <xm:f>'Liste Ets'!$A$1:$A$107</xm:f>
          </x14:formula1>
          <xm:sqref>C4:G4</xm:sqref>
        </x14:dataValidation>
        <x14:dataValidation type="list" allowBlank="1" showInputMessage="1" showErrorMessage="1" xr:uid="{A1706129-AEE9-41DF-AB31-7E7868182929}">
          <x14:formula1>
            <xm:f>'LISTE DES DIPLOMES EP + DUREE'!$B$2:$B$34</xm:f>
          </x14:formula1>
          <xm:sqref>B9:D9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E5AC2-9E6B-4A9D-A701-5132CC725081}">
  <sheetPr codeName="Feuil13">
    <tabColor theme="6" tint="-0.249977111117893"/>
    <pageSetUpPr fitToPage="1"/>
  </sheetPr>
  <dimension ref="A1:J28"/>
  <sheetViews>
    <sheetView showGridLines="0" zoomScale="90" zoomScaleNormal="90" zoomScaleSheetLayoutView="100" workbookViewId="0">
      <selection activeCell="C4" sqref="C4:G4"/>
    </sheetView>
  </sheetViews>
  <sheetFormatPr baseColWidth="10" defaultColWidth="11.44140625" defaultRowHeight="26.25" customHeight="1" x14ac:dyDescent="0.25"/>
  <cols>
    <col min="1" max="1" width="39.6640625" style="7" bestFit="1" customWidth="1"/>
    <col min="2" max="2" width="18.88671875" style="7" customWidth="1"/>
    <col min="3" max="3" width="16.44140625" style="7" customWidth="1"/>
    <col min="4" max="4" width="19.109375" style="7" bestFit="1" customWidth="1"/>
    <col min="5" max="5" width="22.88671875" style="7" bestFit="1" customWidth="1"/>
    <col min="6" max="6" width="19.6640625" style="7" customWidth="1"/>
    <col min="7" max="7" width="27.44140625" style="7" customWidth="1"/>
    <col min="8" max="8" width="25.44140625" style="7" customWidth="1"/>
    <col min="9" max="9" width="18.6640625" style="7" customWidth="1"/>
    <col min="10" max="10" width="19.109375" style="7" bestFit="1" customWidth="1"/>
    <col min="11" max="11" width="7" style="7" customWidth="1"/>
    <col min="12" max="16384" width="11.44140625" style="7"/>
  </cols>
  <sheetData>
    <row r="1" spans="1:10" ht="26.25" customHeight="1" x14ac:dyDescent="0.25">
      <c r="A1" s="261"/>
      <c r="B1" s="262"/>
      <c r="C1" s="262"/>
      <c r="D1" s="262"/>
      <c r="E1" s="262"/>
      <c r="F1" s="262"/>
      <c r="G1" s="262"/>
      <c r="H1" s="262"/>
      <c r="I1" s="262"/>
      <c r="J1" s="38"/>
    </row>
    <row r="2" spans="1:10" s="263" customFormat="1" ht="45.75" customHeight="1" thickBot="1" x14ac:dyDescent="0.3">
      <c r="A2" s="36"/>
      <c r="B2" s="12"/>
      <c r="C2" s="375" t="s">
        <v>166</v>
      </c>
      <c r="D2" s="375"/>
      <c r="E2" s="375"/>
      <c r="F2" s="376"/>
      <c r="G2" s="302" t="s">
        <v>332</v>
      </c>
      <c r="J2" s="288"/>
    </row>
    <row r="3" spans="1:10" s="263" customFormat="1" ht="45.75" customHeight="1" thickTop="1" x14ac:dyDescent="0.25">
      <c r="A3" s="36"/>
      <c r="B3" s="292"/>
      <c r="C3" s="293"/>
      <c r="D3" s="293"/>
      <c r="E3" s="293"/>
      <c r="F3" s="293"/>
      <c r="G3" s="294"/>
      <c r="J3" s="288"/>
    </row>
    <row r="4" spans="1:10" s="263" customFormat="1" ht="24.6" x14ac:dyDescent="0.25">
      <c r="A4" s="388" t="s">
        <v>158</v>
      </c>
      <c r="B4" s="389"/>
      <c r="C4" s="385" t="s">
        <v>135</v>
      </c>
      <c r="D4" s="386"/>
      <c r="E4" s="386"/>
      <c r="F4" s="386"/>
      <c r="G4" s="387"/>
      <c r="H4" s="25"/>
      <c r="I4" s="25"/>
      <c r="J4" s="289"/>
    </row>
    <row r="5" spans="1:10" s="263" customFormat="1" ht="45.75" customHeight="1" x14ac:dyDescent="0.25">
      <c r="A5" s="36"/>
      <c r="B5" s="292"/>
      <c r="J5" s="295"/>
    </row>
    <row r="6" spans="1:10" s="264" customFormat="1" ht="26.25" customHeight="1" x14ac:dyDescent="0.3">
      <c r="A6" s="390" t="s">
        <v>15</v>
      </c>
      <c r="B6" s="391"/>
      <c r="C6" s="391"/>
      <c r="D6" s="391"/>
      <c r="E6" s="391"/>
      <c r="F6" s="391"/>
      <c r="G6" s="391"/>
      <c r="H6" s="391"/>
      <c r="I6" s="391"/>
      <c r="J6" s="392"/>
    </row>
    <row r="7" spans="1:10" s="265" customFormat="1" ht="26.25" customHeight="1" x14ac:dyDescent="0.25">
      <c r="A7" s="338" t="s">
        <v>14</v>
      </c>
      <c r="B7" s="30"/>
      <c r="C7" s="279"/>
      <c r="D7" s="280"/>
      <c r="E7" s="32"/>
      <c r="F7" s="32"/>
      <c r="G7" s="32"/>
      <c r="H7" s="32"/>
      <c r="I7" s="379" t="s">
        <v>290</v>
      </c>
      <c r="J7" s="380"/>
    </row>
    <row r="8" spans="1:10" s="265" customFormat="1" ht="34.5" customHeight="1" x14ac:dyDescent="0.25">
      <c r="A8" s="338" t="s">
        <v>333</v>
      </c>
      <c r="B8" s="383"/>
      <c r="C8" s="384"/>
      <c r="D8" s="384"/>
      <c r="E8" s="16" t="s">
        <v>157</v>
      </c>
      <c r="F8" s="13" t="s">
        <v>135</v>
      </c>
      <c r="G8" s="16" t="s">
        <v>129</v>
      </c>
      <c r="H8" s="290"/>
      <c r="I8" s="381" t="s">
        <v>291</v>
      </c>
      <c r="J8" s="382"/>
    </row>
    <row r="9" spans="1:10" s="265" customFormat="1" ht="26.25" customHeight="1" x14ac:dyDescent="0.25">
      <c r="A9" s="27" t="s">
        <v>13</v>
      </c>
      <c r="B9" s="383" t="s">
        <v>135</v>
      </c>
      <c r="C9" s="384"/>
      <c r="D9" s="384"/>
      <c r="E9" s="16" t="s">
        <v>155</v>
      </c>
      <c r="F9" s="266" t="str">
        <f>IF(F8="Choisir dans la liste","",IF(D10&gt;0,"21,61",VLOOKUP(F8,'LISTE DES GRADES ET CATEGORIES'!A5:B20,2,FALSE)))</f>
        <v/>
      </c>
      <c r="H9" s="267"/>
      <c r="I9" s="393" t="s">
        <v>285</v>
      </c>
      <c r="J9" s="394"/>
    </row>
    <row r="10" spans="1:10" s="265" customFormat="1" ht="36" customHeight="1" x14ac:dyDescent="0.25">
      <c r="A10" s="357" t="s">
        <v>288</v>
      </c>
      <c r="B10" s="358"/>
      <c r="C10" s="358"/>
      <c r="D10" s="47"/>
      <c r="E10" s="268"/>
      <c r="F10" s="268"/>
      <c r="H10" s="269"/>
      <c r="I10" s="395" t="s">
        <v>330</v>
      </c>
      <c r="J10" s="360"/>
    </row>
    <row r="11" spans="1:10" s="272" customFormat="1" ht="26.25" customHeight="1" x14ac:dyDescent="0.3">
      <c r="A11" s="46" t="s">
        <v>156</v>
      </c>
      <c r="B11" s="270" t="str">
        <f>IF(B9="Choisir dans la liste","",IF(D10&gt;0,"",VLOOKUP(B9,diplomes,6,FALSE)))</f>
        <v/>
      </c>
      <c r="C11" s="377" t="s">
        <v>167</v>
      </c>
      <c r="D11" s="378"/>
      <c r="E11" s="271" t="str">
        <f>IF(B9="Choisir dans la liste","",VLOOKUP(B9,'LISTE DES DIPLOMES EP + DUREE'!B3:F34,5,FALSE))</f>
        <v/>
      </c>
      <c r="G11" s="16" t="s">
        <v>151</v>
      </c>
      <c r="H11" s="17"/>
      <c r="I11" s="395" t="s">
        <v>329</v>
      </c>
      <c r="J11" s="360"/>
    </row>
    <row r="12" spans="1:10" s="264" customFormat="1" ht="34.5" customHeight="1" x14ac:dyDescent="0.3">
      <c r="A12" s="26" t="s">
        <v>0</v>
      </c>
      <c r="B12" s="361"/>
      <c r="C12" s="362"/>
      <c r="D12" s="15" t="s">
        <v>1</v>
      </c>
      <c r="E12" s="361"/>
      <c r="F12" s="362"/>
      <c r="G12" s="16" t="s">
        <v>10</v>
      </c>
      <c r="H12" s="14"/>
      <c r="I12" s="359" t="s">
        <v>328</v>
      </c>
      <c r="J12" s="360"/>
    </row>
    <row r="13" spans="1:10" s="276" customFormat="1" ht="36.75" customHeight="1" x14ac:dyDescent="0.3">
      <c r="A13" s="28" t="s">
        <v>2</v>
      </c>
      <c r="B13" s="396"/>
      <c r="C13" s="397"/>
      <c r="D13" s="397"/>
      <c r="E13" s="397"/>
      <c r="F13" s="398"/>
      <c r="G13" s="273"/>
      <c r="H13" s="274"/>
      <c r="I13" s="363" t="s">
        <v>286</v>
      </c>
      <c r="J13" s="364"/>
    </row>
    <row r="14" spans="1:10" s="265" customFormat="1" ht="26.25" customHeight="1" x14ac:dyDescent="0.25">
      <c r="A14" s="367" t="s">
        <v>12</v>
      </c>
      <c r="B14" s="368"/>
      <c r="C14" s="368"/>
      <c r="D14" s="368"/>
      <c r="E14" s="368"/>
      <c r="F14" s="368"/>
      <c r="G14" s="368"/>
      <c r="H14" s="368"/>
      <c r="I14" s="368"/>
      <c r="J14" s="369"/>
    </row>
    <row r="15" spans="1:10" s="277" customFormat="1" ht="26.25" customHeight="1" x14ac:dyDescent="0.3">
      <c r="A15" s="366" t="s">
        <v>3</v>
      </c>
      <c r="B15" s="365" t="s">
        <v>4</v>
      </c>
      <c r="C15" s="365"/>
      <c r="D15" s="370" t="s">
        <v>11</v>
      </c>
      <c r="E15" s="365" t="s">
        <v>5</v>
      </c>
      <c r="F15" s="370" t="s">
        <v>11</v>
      </c>
      <c r="G15" s="365" t="s">
        <v>80</v>
      </c>
      <c r="H15" s="370" t="s">
        <v>11</v>
      </c>
      <c r="I15" s="366" t="s">
        <v>6</v>
      </c>
      <c r="J15" s="370" t="s">
        <v>11</v>
      </c>
    </row>
    <row r="16" spans="1:10" s="265" customFormat="1" ht="26.25" customHeight="1" x14ac:dyDescent="0.25">
      <c r="A16" s="366"/>
      <c r="B16" s="18" t="s">
        <v>7</v>
      </c>
      <c r="C16" s="18" t="s">
        <v>8</v>
      </c>
      <c r="D16" s="370"/>
      <c r="E16" s="365"/>
      <c r="F16" s="370"/>
      <c r="G16" s="365"/>
      <c r="H16" s="370"/>
      <c r="I16" s="366"/>
      <c r="J16" s="370"/>
    </row>
    <row r="17" spans="1:10" ht="26.25" customHeight="1" x14ac:dyDescent="0.25">
      <c r="A17" s="287" t="s">
        <v>295</v>
      </c>
      <c r="B17" s="242"/>
      <c r="C17" s="242"/>
      <c r="D17" s="19"/>
      <c r="E17" s="242"/>
      <c r="F17" s="19"/>
      <c r="G17" s="278">
        <f>IF($B$9="Choisir dans la liste",0,IF($D$10&gt;0,0,VLOOKUP($B$9,'LISTE DES DIPLOMES EP + DUREE'!$B$3:$L$34,7,FALSE)*$F$9))</f>
        <v>0</v>
      </c>
      <c r="H17" s="19"/>
      <c r="I17" s="240" t="str">
        <f>IF($B$9="Choisir dans la liste","",IF(G17=0,0,B17+C17+E17+G17))</f>
        <v/>
      </c>
      <c r="J17" s="20"/>
    </row>
    <row r="18" spans="1:10" ht="26.25" customHeight="1" x14ac:dyDescent="0.25">
      <c r="A18" s="287" t="s">
        <v>296</v>
      </c>
      <c r="B18" s="242"/>
      <c r="C18" s="242"/>
      <c r="D18" s="19"/>
      <c r="E18" s="242"/>
      <c r="F18" s="19"/>
      <c r="G18" s="278">
        <f>IF($B$9="Choisir dans la liste",0,IF($D$10&gt;0,0,VLOOKUP($B$9,'LISTE DES DIPLOMES EP + DUREE'!$B$3:$L$34,8,FALSE)*$F$9))</f>
        <v>0</v>
      </c>
      <c r="H18" s="19"/>
      <c r="I18" s="240" t="str">
        <f>IF($B$9="Choisir dans la liste","",IF(G18=0,0,B18+C18+E18+G18))</f>
        <v/>
      </c>
      <c r="J18" s="20"/>
    </row>
    <row r="19" spans="1:10" ht="26.25" customHeight="1" x14ac:dyDescent="0.25">
      <c r="A19" s="287" t="s">
        <v>297</v>
      </c>
      <c r="B19" s="242"/>
      <c r="C19" s="242"/>
      <c r="D19" s="19"/>
      <c r="E19" s="242"/>
      <c r="F19" s="19"/>
      <c r="G19" s="278">
        <f>IF($B$9="Choisir dans la liste",0,IF($D$10&gt;0,0,VLOOKUP($B$9,'LISTE DES DIPLOMES EP + DUREE'!$B$3:$L$34,9,FALSE)*$F$9))</f>
        <v>0</v>
      </c>
      <c r="H19" s="19"/>
      <c r="I19" s="240" t="str">
        <f>IF($B$9="Choisir dans la liste","",IF(G19=0,0,B19+C19+E19+G19))</f>
        <v/>
      </c>
      <c r="J19" s="20"/>
    </row>
    <row r="20" spans="1:10" ht="26.25" customHeight="1" x14ac:dyDescent="0.25">
      <c r="A20" s="287" t="s">
        <v>298</v>
      </c>
      <c r="B20" s="242"/>
      <c r="C20" s="242"/>
      <c r="D20" s="19"/>
      <c r="E20" s="242"/>
      <c r="F20" s="19"/>
      <c r="G20" s="278">
        <f>IF($B$9="Choisir dans la liste",0,IF($D$10&gt;0,0,VLOOKUP($B$9,'LISTE DES DIPLOMES EP + DUREE'!$B$3:$L$34,10,FALSE)*$F$9))</f>
        <v>0</v>
      </c>
      <c r="H20" s="19"/>
      <c r="I20" s="240" t="str">
        <f>IF($B$9="Choisir dans la liste","",IF(G20=0,0,B20+C20+E20+G20))</f>
        <v/>
      </c>
      <c r="J20" s="21"/>
    </row>
    <row r="21" spans="1:10" ht="26.25" customHeight="1" x14ac:dyDescent="0.25">
      <c r="A21" s="287" t="s">
        <v>299</v>
      </c>
      <c r="B21" s="242"/>
      <c r="C21" s="242"/>
      <c r="D21" s="19"/>
      <c r="E21" s="242"/>
      <c r="F21" s="19"/>
      <c r="G21" s="278">
        <f>IF($B$9="Choisir dans la liste",0,IF($D$10&gt;0,0,VLOOKUP($B$9,'LISTE DES DIPLOMES EP + DUREE'!$B$3:$L$34,11,FALSE)*$F$9))</f>
        <v>0</v>
      </c>
      <c r="H21" s="19"/>
      <c r="I21" s="240" t="str">
        <f>IF($B$9="Choisir dans la liste","",IF(G21=0,0,B21+C21+E21+G21))</f>
        <v/>
      </c>
      <c r="J21" s="21"/>
    </row>
    <row r="22" spans="1:10" s="264" customFormat="1" ht="26.25" customHeight="1" x14ac:dyDescent="0.3">
      <c r="A22" s="22" t="s">
        <v>9</v>
      </c>
      <c r="B22" s="243">
        <f>SUM(B17:B21)</f>
        <v>0</v>
      </c>
      <c r="C22" s="243">
        <f>SUM(C17:C21)</f>
        <v>0</v>
      </c>
      <c r="D22" s="23"/>
      <c r="E22" s="239">
        <f>SUM(E17:E21)</f>
        <v>0</v>
      </c>
      <c r="F22" s="23"/>
      <c r="G22" s="239" t="str">
        <f>IF(B9="Choisir dans la liste","",IF(D10&gt;0,"",IF(G17=0,"Coûts ventilés par l'ANFH",G17+G18+G19+G20+G21)))</f>
        <v/>
      </c>
      <c r="H22" s="23" t="e">
        <f>IF(G17&gt;0,0,IF(B11="",D10*F9,B11*F9))</f>
        <v>#VALUE!</v>
      </c>
      <c r="I22" s="244" t="e">
        <f>IF(G17=0,B22+C22+E22+H22,SUM(I17:I21))</f>
        <v>#VALUE!</v>
      </c>
      <c r="J22" s="24"/>
    </row>
    <row r="23" spans="1:10" ht="26.25" customHeight="1" x14ac:dyDescent="0.25">
      <c r="A23" s="37"/>
      <c r="E23" s="48"/>
      <c r="J23" s="38"/>
    </row>
    <row r="24" spans="1:10" ht="26.25" customHeight="1" x14ac:dyDescent="0.25">
      <c r="A24" s="37"/>
      <c r="J24" s="39"/>
    </row>
    <row r="25" spans="1:10" ht="26.25" customHeight="1" x14ac:dyDescent="0.25">
      <c r="A25" s="37"/>
      <c r="B25" s="365" t="s">
        <v>283</v>
      </c>
      <c r="C25" s="365"/>
      <c r="D25" s="365"/>
      <c r="E25" s="371" t="e">
        <f>I22-I25</f>
        <v>#VALUE!</v>
      </c>
      <c r="F25" s="371"/>
      <c r="G25" s="365" t="s">
        <v>284</v>
      </c>
      <c r="H25" s="365"/>
      <c r="I25" s="372"/>
      <c r="J25" s="372"/>
    </row>
    <row r="26" spans="1:10" ht="26.25" customHeight="1" x14ac:dyDescent="0.25">
      <c r="A26" s="37"/>
      <c r="B26" s="33"/>
      <c r="C26" s="33"/>
      <c r="D26" s="33"/>
      <c r="E26" s="335"/>
      <c r="F26" s="335"/>
      <c r="G26" s="33"/>
      <c r="H26" s="33"/>
      <c r="I26" s="336"/>
      <c r="J26" s="337"/>
    </row>
    <row r="27" spans="1:10" ht="26.25" customHeight="1" x14ac:dyDescent="0.25">
      <c r="A27" s="373" t="s">
        <v>334</v>
      </c>
      <c r="B27" s="374"/>
      <c r="C27" s="374"/>
      <c r="D27" s="374"/>
      <c r="E27" s="374"/>
      <c r="F27" s="374"/>
      <c r="G27" s="42"/>
      <c r="H27" s="43"/>
      <c r="I27" s="44"/>
      <c r="J27" s="45"/>
    </row>
    <row r="28" spans="1:10" s="264" customFormat="1" ht="26.25" customHeight="1" x14ac:dyDescent="0.3"/>
  </sheetData>
  <sheetProtection algorithmName="SHA-512" hashValue="R3j/T17Oql6aQmFA83m9AqqRMbsFBBUsdqSYdAZ/djxo5/GfRijAyek9fca26oqnSIdBk8Uhie6GhiE8kxydqw==" saltValue="iyofGhcTGeuUupgPf0gwlw==" spinCount="100000" sheet="1" selectLockedCells="1"/>
  <mergeCells count="33">
    <mergeCell ref="B8:D8"/>
    <mergeCell ref="I8:J8"/>
    <mergeCell ref="C2:F2"/>
    <mergeCell ref="A4:B4"/>
    <mergeCell ref="C4:G4"/>
    <mergeCell ref="A6:J6"/>
    <mergeCell ref="I7:J7"/>
    <mergeCell ref="A14:J14"/>
    <mergeCell ref="B9:D9"/>
    <mergeCell ref="I9:J9"/>
    <mergeCell ref="A10:C10"/>
    <mergeCell ref="I10:J10"/>
    <mergeCell ref="C11:D11"/>
    <mergeCell ref="I11:J11"/>
    <mergeCell ref="B12:C12"/>
    <mergeCell ref="E12:F12"/>
    <mergeCell ref="I12:J12"/>
    <mergeCell ref="B13:F13"/>
    <mergeCell ref="I13:J13"/>
    <mergeCell ref="A27:F27"/>
    <mergeCell ref="H15:H16"/>
    <mergeCell ref="I15:I16"/>
    <mergeCell ref="J15:J16"/>
    <mergeCell ref="B25:D25"/>
    <mergeCell ref="E25:F25"/>
    <mergeCell ref="G25:H25"/>
    <mergeCell ref="I25:J25"/>
    <mergeCell ref="A15:A16"/>
    <mergeCell ref="B15:C15"/>
    <mergeCell ref="D15:D16"/>
    <mergeCell ref="E15:E16"/>
    <mergeCell ref="F15:F16"/>
    <mergeCell ref="G15:G16"/>
  </mergeCells>
  <pageMargins left="0.39370078740157483" right="0" top="0.15748031496062992" bottom="0.19685039370078741" header="0" footer="0.11811023622047245"/>
  <pageSetup paperSize="9" scale="62" orientation="landscape" r:id="rId1"/>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17761" r:id="rId5" name="Check Box 1">
              <controlPr defaultSize="0" autoFill="0" autoLine="0" autoPict="0">
                <anchor moveWithCells="1">
                  <from>
                    <xdr:col>8</xdr:col>
                    <xdr:colOff>68580</xdr:colOff>
                    <xdr:row>8</xdr:row>
                    <xdr:rowOff>327660</xdr:rowOff>
                  </from>
                  <to>
                    <xdr:col>8</xdr:col>
                    <xdr:colOff>457200</xdr:colOff>
                    <xdr:row>9</xdr:row>
                    <xdr:rowOff>342900</xdr:rowOff>
                  </to>
                </anchor>
              </controlPr>
            </control>
          </mc:Choice>
        </mc:AlternateContent>
        <mc:AlternateContent xmlns:mc="http://schemas.openxmlformats.org/markup-compatibility/2006">
          <mc:Choice Requires="x14">
            <control shapeId="117762" r:id="rId6" name="Check Box 2">
              <controlPr defaultSize="0" autoFill="0" autoLine="0" autoPict="0">
                <anchor moveWithCells="1">
                  <from>
                    <xdr:col>8</xdr:col>
                    <xdr:colOff>68580</xdr:colOff>
                    <xdr:row>8</xdr:row>
                    <xdr:rowOff>76200</xdr:rowOff>
                  </from>
                  <to>
                    <xdr:col>8</xdr:col>
                    <xdr:colOff>1066800</xdr:colOff>
                    <xdr:row>9</xdr:row>
                    <xdr:rowOff>99060</xdr:rowOff>
                  </to>
                </anchor>
              </controlPr>
            </control>
          </mc:Choice>
        </mc:AlternateContent>
        <mc:AlternateContent xmlns:mc="http://schemas.openxmlformats.org/markup-compatibility/2006">
          <mc:Choice Requires="x14">
            <control shapeId="117763" r:id="rId7" name="Check Box 3">
              <controlPr defaultSize="0" autoFill="0" autoLine="0" autoPict="0">
                <anchor moveWithCells="1">
                  <from>
                    <xdr:col>8</xdr:col>
                    <xdr:colOff>22860</xdr:colOff>
                    <xdr:row>7</xdr:row>
                    <xdr:rowOff>7620</xdr:rowOff>
                  </from>
                  <to>
                    <xdr:col>8</xdr:col>
                    <xdr:colOff>1021080</xdr:colOff>
                    <xdr:row>7</xdr:row>
                    <xdr:rowOff>365760</xdr:rowOff>
                  </to>
                </anchor>
              </controlPr>
            </control>
          </mc:Choice>
        </mc:AlternateContent>
        <mc:AlternateContent xmlns:mc="http://schemas.openxmlformats.org/markup-compatibility/2006">
          <mc:Choice Requires="x14">
            <control shapeId="117764" r:id="rId8" name="Check Box 4">
              <controlPr defaultSize="0" autoFill="0" autoLine="0" autoPict="0">
                <anchor moveWithCells="1">
                  <from>
                    <xdr:col>8</xdr:col>
                    <xdr:colOff>68580</xdr:colOff>
                    <xdr:row>9</xdr:row>
                    <xdr:rowOff>228600</xdr:rowOff>
                  </from>
                  <to>
                    <xdr:col>8</xdr:col>
                    <xdr:colOff>457200</xdr:colOff>
                    <xdr:row>11</xdr:row>
                    <xdr:rowOff>60960</xdr:rowOff>
                  </to>
                </anchor>
              </controlPr>
            </control>
          </mc:Choice>
        </mc:AlternateContent>
        <mc:AlternateContent xmlns:mc="http://schemas.openxmlformats.org/markup-compatibility/2006">
          <mc:Choice Requires="x14">
            <control shapeId="117765" r:id="rId9" name="Check Box 5">
              <controlPr defaultSize="0" autoFill="0" autoLine="0" autoPict="0">
                <anchor moveWithCells="1">
                  <from>
                    <xdr:col>8</xdr:col>
                    <xdr:colOff>60960</xdr:colOff>
                    <xdr:row>10</xdr:row>
                    <xdr:rowOff>312420</xdr:rowOff>
                  </from>
                  <to>
                    <xdr:col>8</xdr:col>
                    <xdr:colOff>449580</xdr:colOff>
                    <xdr:row>11</xdr:row>
                    <xdr:rowOff>327660</xdr:rowOff>
                  </to>
                </anchor>
              </controlPr>
            </control>
          </mc:Choice>
        </mc:AlternateContent>
        <mc:AlternateContent xmlns:mc="http://schemas.openxmlformats.org/markup-compatibility/2006">
          <mc:Choice Requires="x14">
            <control shapeId="117766" r:id="rId10" name="Check Box 6">
              <controlPr defaultSize="0" autoFill="0" autoLine="0" autoPict="0">
                <anchor moveWithCells="1">
                  <from>
                    <xdr:col>8</xdr:col>
                    <xdr:colOff>60960</xdr:colOff>
                    <xdr:row>11</xdr:row>
                    <xdr:rowOff>312420</xdr:rowOff>
                  </from>
                  <to>
                    <xdr:col>8</xdr:col>
                    <xdr:colOff>449580</xdr:colOff>
                    <xdr:row>12</xdr:row>
                    <xdr:rowOff>228600</xdr:rowOff>
                  </to>
                </anchor>
              </controlPr>
            </control>
          </mc:Choice>
        </mc:AlternateContent>
        <mc:AlternateContent xmlns:mc="http://schemas.openxmlformats.org/markup-compatibility/2006">
          <mc:Choice Requires="x14">
            <control shapeId="117767" r:id="rId11" name="Check Box 7">
              <controlPr defaultSize="0" autoFill="0" autoLine="0" autoPict="0">
                <anchor moveWithCells="1">
                  <from>
                    <xdr:col>8</xdr:col>
                    <xdr:colOff>60960</xdr:colOff>
                    <xdr:row>11</xdr:row>
                    <xdr:rowOff>312420</xdr:rowOff>
                  </from>
                  <to>
                    <xdr:col>8</xdr:col>
                    <xdr:colOff>449580</xdr:colOff>
                    <xdr:row>12</xdr:row>
                    <xdr:rowOff>228600</xdr:rowOff>
                  </to>
                </anchor>
              </controlPr>
            </control>
          </mc:Choice>
        </mc:AlternateContent>
        <mc:AlternateContent xmlns:mc="http://schemas.openxmlformats.org/markup-compatibility/2006">
          <mc:Choice Requires="x14">
            <control shapeId="117768" r:id="rId12" name="Check Box 8">
              <controlPr defaultSize="0" autoFill="0" autoLine="0" autoPict="0">
                <anchor moveWithCells="1">
                  <from>
                    <xdr:col>8</xdr:col>
                    <xdr:colOff>68580</xdr:colOff>
                    <xdr:row>9</xdr:row>
                    <xdr:rowOff>327660</xdr:rowOff>
                  </from>
                  <to>
                    <xdr:col>8</xdr:col>
                    <xdr:colOff>457200</xdr:colOff>
                    <xdr:row>10</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4358FB5B-4A29-42F5-97CE-3693546EC1C1}">
          <x14:formula1>
            <xm:f>'LISTE DES DIPLOMES EP + DUREE'!$B$2:$B$34</xm:f>
          </x14:formula1>
          <xm:sqref>B9:D9</xm:sqref>
        </x14:dataValidation>
        <x14:dataValidation type="list" allowBlank="1" showInputMessage="1" showErrorMessage="1" xr:uid="{1494CFB0-0109-4212-A8E0-D842F21892E3}">
          <x14:formula1>
            <xm:f>'Liste Ets'!$A$1:$A$107</xm:f>
          </x14:formula1>
          <xm:sqref>C4:G4</xm:sqref>
        </x14:dataValidation>
        <x14:dataValidation type="list" allowBlank="1" showInputMessage="1" showErrorMessage="1" xr:uid="{08D0EA73-21F1-4D5B-B6D6-0C76D6BFF614}">
          <x14:formula1>
            <xm:f>'LISTE DES GRADES ET CATEGORIES'!$A$4:$A$20</xm:f>
          </x14:formula1>
          <xm:sqref>F8</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31FCD-F272-483F-92FE-A67CB56B74BC}">
  <sheetPr codeName="Feuil14">
    <tabColor theme="6" tint="-0.249977111117893"/>
    <pageSetUpPr fitToPage="1"/>
  </sheetPr>
  <dimension ref="A1:J28"/>
  <sheetViews>
    <sheetView showGridLines="0" zoomScale="90" zoomScaleNormal="90" zoomScaleSheetLayoutView="100" workbookViewId="0">
      <selection activeCell="C4" sqref="C4:G4"/>
    </sheetView>
  </sheetViews>
  <sheetFormatPr baseColWidth="10" defaultColWidth="11.44140625" defaultRowHeight="26.25" customHeight="1" x14ac:dyDescent="0.25"/>
  <cols>
    <col min="1" max="1" width="39.6640625" style="7" bestFit="1" customWidth="1"/>
    <col min="2" max="2" width="18.88671875" style="7" customWidth="1"/>
    <col min="3" max="3" width="16.44140625" style="7" customWidth="1"/>
    <col min="4" max="4" width="19.109375" style="7" bestFit="1" customWidth="1"/>
    <col min="5" max="5" width="22.88671875" style="7" bestFit="1" customWidth="1"/>
    <col min="6" max="6" width="19.6640625" style="7" customWidth="1"/>
    <col min="7" max="7" width="27.44140625" style="7" customWidth="1"/>
    <col min="8" max="8" width="25.44140625" style="7" customWidth="1"/>
    <col min="9" max="9" width="18.6640625" style="7" customWidth="1"/>
    <col min="10" max="10" width="19.109375" style="7" bestFit="1" customWidth="1"/>
    <col min="11" max="11" width="7" style="7" customWidth="1"/>
    <col min="12" max="16384" width="11.44140625" style="7"/>
  </cols>
  <sheetData>
    <row r="1" spans="1:10" ht="26.25" customHeight="1" x14ac:dyDescent="0.25">
      <c r="A1" s="261"/>
      <c r="B1" s="262"/>
      <c r="C1" s="262"/>
      <c r="D1" s="262"/>
      <c r="E1" s="262"/>
      <c r="F1" s="262"/>
      <c r="G1" s="262"/>
      <c r="H1" s="262"/>
      <c r="I1" s="262"/>
      <c r="J1" s="38"/>
    </row>
    <row r="2" spans="1:10" s="263" customFormat="1" ht="45.75" customHeight="1" thickBot="1" x14ac:dyDescent="0.3">
      <c r="A2" s="36"/>
      <c r="B2" s="12"/>
      <c r="C2" s="375" t="s">
        <v>166</v>
      </c>
      <c r="D2" s="375"/>
      <c r="E2" s="375"/>
      <c r="F2" s="376"/>
      <c r="G2" s="302" t="s">
        <v>332</v>
      </c>
      <c r="J2" s="288"/>
    </row>
    <row r="3" spans="1:10" s="263" customFormat="1" ht="45.75" customHeight="1" thickTop="1" x14ac:dyDescent="0.25">
      <c r="A3" s="36"/>
      <c r="B3" s="292"/>
      <c r="C3" s="293"/>
      <c r="D3" s="293"/>
      <c r="E3" s="293"/>
      <c r="F3" s="293"/>
      <c r="G3" s="294"/>
      <c r="J3" s="288"/>
    </row>
    <row r="4" spans="1:10" s="263" customFormat="1" ht="24.6" x14ac:dyDescent="0.25">
      <c r="A4" s="388" t="s">
        <v>158</v>
      </c>
      <c r="B4" s="389"/>
      <c r="C4" s="385" t="s">
        <v>135</v>
      </c>
      <c r="D4" s="386"/>
      <c r="E4" s="386"/>
      <c r="F4" s="386"/>
      <c r="G4" s="387"/>
      <c r="H4" s="25"/>
      <c r="I4" s="25"/>
      <c r="J4" s="289"/>
    </row>
    <row r="5" spans="1:10" s="263" customFormat="1" ht="45.75" customHeight="1" x14ac:dyDescent="0.25">
      <c r="A5" s="36"/>
      <c r="B5" s="292"/>
      <c r="J5" s="295"/>
    </row>
    <row r="6" spans="1:10" s="264" customFormat="1" ht="26.25" customHeight="1" x14ac:dyDescent="0.3">
      <c r="A6" s="390" t="s">
        <v>15</v>
      </c>
      <c r="B6" s="391"/>
      <c r="C6" s="391"/>
      <c r="D6" s="391"/>
      <c r="E6" s="391"/>
      <c r="F6" s="391"/>
      <c r="G6" s="391"/>
      <c r="H6" s="391"/>
      <c r="I6" s="391"/>
      <c r="J6" s="392"/>
    </row>
    <row r="7" spans="1:10" s="265" customFormat="1" ht="26.25" customHeight="1" x14ac:dyDescent="0.25">
      <c r="A7" s="338" t="s">
        <v>14</v>
      </c>
      <c r="B7" s="30"/>
      <c r="C7" s="279"/>
      <c r="D7" s="280"/>
      <c r="E7" s="32"/>
      <c r="F7" s="32"/>
      <c r="G7" s="32"/>
      <c r="H7" s="32"/>
      <c r="I7" s="379" t="s">
        <v>290</v>
      </c>
      <c r="J7" s="380"/>
    </row>
    <row r="8" spans="1:10" s="265" customFormat="1" ht="34.5" customHeight="1" x14ac:dyDescent="0.25">
      <c r="A8" s="338" t="s">
        <v>333</v>
      </c>
      <c r="B8" s="383"/>
      <c r="C8" s="384"/>
      <c r="D8" s="384"/>
      <c r="E8" s="16" t="s">
        <v>157</v>
      </c>
      <c r="F8" s="13" t="s">
        <v>135</v>
      </c>
      <c r="G8" s="16" t="s">
        <v>129</v>
      </c>
      <c r="H8" s="290"/>
      <c r="I8" s="381" t="s">
        <v>291</v>
      </c>
      <c r="J8" s="382"/>
    </row>
    <row r="9" spans="1:10" s="265" customFormat="1" ht="26.25" customHeight="1" x14ac:dyDescent="0.25">
      <c r="A9" s="27" t="s">
        <v>13</v>
      </c>
      <c r="B9" s="383" t="s">
        <v>135</v>
      </c>
      <c r="C9" s="384"/>
      <c r="D9" s="384"/>
      <c r="E9" s="16" t="s">
        <v>155</v>
      </c>
      <c r="F9" s="266" t="str">
        <f>IF(F8="Choisir dans la liste","",IF(D10&gt;0,"21,61",VLOOKUP(F8,'LISTE DES GRADES ET CATEGORIES'!A5:B20,2,FALSE)))</f>
        <v/>
      </c>
      <c r="H9" s="267"/>
      <c r="I9" s="393" t="s">
        <v>285</v>
      </c>
      <c r="J9" s="394"/>
    </row>
    <row r="10" spans="1:10" s="265" customFormat="1" ht="36" customHeight="1" x14ac:dyDescent="0.25">
      <c r="A10" s="357" t="s">
        <v>288</v>
      </c>
      <c r="B10" s="358"/>
      <c r="C10" s="358"/>
      <c r="D10" s="47"/>
      <c r="E10" s="268"/>
      <c r="F10" s="268"/>
      <c r="H10" s="269"/>
      <c r="I10" s="395" t="s">
        <v>330</v>
      </c>
      <c r="J10" s="360"/>
    </row>
    <row r="11" spans="1:10" s="272" customFormat="1" ht="26.25" customHeight="1" x14ac:dyDescent="0.3">
      <c r="A11" s="46" t="s">
        <v>156</v>
      </c>
      <c r="B11" s="270" t="str">
        <f>IF(B9="Choisir dans la liste","",IF(D10&gt;0,"",VLOOKUP(B9,diplomes,6,FALSE)))</f>
        <v/>
      </c>
      <c r="C11" s="377" t="s">
        <v>167</v>
      </c>
      <c r="D11" s="378"/>
      <c r="E11" s="271" t="str">
        <f>IF(B9="Choisir dans la liste","",VLOOKUP(B9,'LISTE DES DIPLOMES EP + DUREE'!B3:F34,5,FALSE))</f>
        <v/>
      </c>
      <c r="G11" s="16" t="s">
        <v>151</v>
      </c>
      <c r="H11" s="17"/>
      <c r="I11" s="395" t="s">
        <v>329</v>
      </c>
      <c r="J11" s="360"/>
    </row>
    <row r="12" spans="1:10" s="264" customFormat="1" ht="34.5" customHeight="1" x14ac:dyDescent="0.3">
      <c r="A12" s="26" t="s">
        <v>0</v>
      </c>
      <c r="B12" s="361"/>
      <c r="C12" s="362"/>
      <c r="D12" s="15" t="s">
        <v>1</v>
      </c>
      <c r="E12" s="361"/>
      <c r="F12" s="362"/>
      <c r="G12" s="16" t="s">
        <v>10</v>
      </c>
      <c r="H12" s="14"/>
      <c r="I12" s="359" t="s">
        <v>328</v>
      </c>
      <c r="J12" s="360"/>
    </row>
    <row r="13" spans="1:10" s="276" customFormat="1" ht="36.75" customHeight="1" x14ac:dyDescent="0.3">
      <c r="A13" s="28" t="s">
        <v>2</v>
      </c>
      <c r="B13" s="396"/>
      <c r="C13" s="397"/>
      <c r="D13" s="397"/>
      <c r="E13" s="397"/>
      <c r="F13" s="398"/>
      <c r="G13" s="273"/>
      <c r="H13" s="274"/>
      <c r="I13" s="363" t="s">
        <v>286</v>
      </c>
      <c r="J13" s="364"/>
    </row>
    <row r="14" spans="1:10" s="265" customFormat="1" ht="26.25" customHeight="1" x14ac:dyDescent="0.25">
      <c r="A14" s="367" t="s">
        <v>12</v>
      </c>
      <c r="B14" s="368"/>
      <c r="C14" s="368"/>
      <c r="D14" s="368"/>
      <c r="E14" s="368"/>
      <c r="F14" s="368"/>
      <c r="G14" s="368"/>
      <c r="H14" s="368"/>
      <c r="I14" s="368"/>
      <c r="J14" s="369"/>
    </row>
    <row r="15" spans="1:10" s="277" customFormat="1" ht="26.25" customHeight="1" x14ac:dyDescent="0.3">
      <c r="A15" s="366" t="s">
        <v>3</v>
      </c>
      <c r="B15" s="365" t="s">
        <v>4</v>
      </c>
      <c r="C15" s="365"/>
      <c r="D15" s="370" t="s">
        <v>11</v>
      </c>
      <c r="E15" s="365" t="s">
        <v>5</v>
      </c>
      <c r="F15" s="370" t="s">
        <v>11</v>
      </c>
      <c r="G15" s="365" t="s">
        <v>80</v>
      </c>
      <c r="H15" s="370" t="s">
        <v>11</v>
      </c>
      <c r="I15" s="366" t="s">
        <v>6</v>
      </c>
      <c r="J15" s="370" t="s">
        <v>11</v>
      </c>
    </row>
    <row r="16" spans="1:10" s="265" customFormat="1" ht="26.25" customHeight="1" x14ac:dyDescent="0.25">
      <c r="A16" s="366"/>
      <c r="B16" s="18" t="s">
        <v>7</v>
      </c>
      <c r="C16" s="18" t="s">
        <v>8</v>
      </c>
      <c r="D16" s="370"/>
      <c r="E16" s="365"/>
      <c r="F16" s="370"/>
      <c r="G16" s="365"/>
      <c r="H16" s="370"/>
      <c r="I16" s="366"/>
      <c r="J16" s="370"/>
    </row>
    <row r="17" spans="1:10" ht="26.25" customHeight="1" x14ac:dyDescent="0.25">
      <c r="A17" s="287" t="s">
        <v>295</v>
      </c>
      <c r="B17" s="242"/>
      <c r="C17" s="242"/>
      <c r="D17" s="19"/>
      <c r="E17" s="242"/>
      <c r="F17" s="19"/>
      <c r="G17" s="278">
        <f>IF($B$9="Choisir dans la liste",0,IF($D$10&gt;0,0,VLOOKUP($B$9,'LISTE DES DIPLOMES EP + DUREE'!$B$3:$L$34,7,FALSE)*$F$9))</f>
        <v>0</v>
      </c>
      <c r="H17" s="19"/>
      <c r="I17" s="240" t="str">
        <f>IF($B$9="Choisir dans la liste","",IF(G17=0,0,B17+C17+E17+G17))</f>
        <v/>
      </c>
      <c r="J17" s="20"/>
    </row>
    <row r="18" spans="1:10" ht="26.25" customHeight="1" x14ac:dyDescent="0.25">
      <c r="A18" s="287" t="s">
        <v>296</v>
      </c>
      <c r="B18" s="242"/>
      <c r="C18" s="242"/>
      <c r="D18" s="19"/>
      <c r="E18" s="242"/>
      <c r="F18" s="19"/>
      <c r="G18" s="278">
        <f>IF($B$9="Choisir dans la liste",0,IF($D$10&gt;0,0,VLOOKUP($B$9,'LISTE DES DIPLOMES EP + DUREE'!$B$3:$L$34,8,FALSE)*$F$9))</f>
        <v>0</v>
      </c>
      <c r="H18" s="19"/>
      <c r="I18" s="240" t="str">
        <f>IF($B$9="Choisir dans la liste","",IF(G18=0,0,B18+C18+E18+G18))</f>
        <v/>
      </c>
      <c r="J18" s="20"/>
    </row>
    <row r="19" spans="1:10" ht="26.25" customHeight="1" x14ac:dyDescent="0.25">
      <c r="A19" s="287" t="s">
        <v>297</v>
      </c>
      <c r="B19" s="242"/>
      <c r="C19" s="242"/>
      <c r="D19" s="19"/>
      <c r="E19" s="242"/>
      <c r="F19" s="19"/>
      <c r="G19" s="278">
        <f>IF($B$9="Choisir dans la liste",0,IF($D$10&gt;0,0,VLOOKUP($B$9,'LISTE DES DIPLOMES EP + DUREE'!$B$3:$L$34,9,FALSE)*$F$9))</f>
        <v>0</v>
      </c>
      <c r="H19" s="19"/>
      <c r="I19" s="240" t="str">
        <f>IF($B$9="Choisir dans la liste","",IF(G19=0,0,B19+C19+E19+G19))</f>
        <v/>
      </c>
      <c r="J19" s="20"/>
    </row>
    <row r="20" spans="1:10" ht="26.25" customHeight="1" x14ac:dyDescent="0.25">
      <c r="A20" s="287" t="s">
        <v>298</v>
      </c>
      <c r="B20" s="242"/>
      <c r="C20" s="242"/>
      <c r="D20" s="19"/>
      <c r="E20" s="242"/>
      <c r="F20" s="19"/>
      <c r="G20" s="278">
        <f>IF($B$9="Choisir dans la liste",0,IF($D$10&gt;0,0,VLOOKUP($B$9,'LISTE DES DIPLOMES EP + DUREE'!$B$3:$L$34,10,FALSE)*$F$9))</f>
        <v>0</v>
      </c>
      <c r="H20" s="19"/>
      <c r="I20" s="240" t="str">
        <f>IF($B$9="Choisir dans la liste","",IF(G20=0,0,B20+C20+E20+G20))</f>
        <v/>
      </c>
      <c r="J20" s="21"/>
    </row>
    <row r="21" spans="1:10" ht="26.25" customHeight="1" x14ac:dyDescent="0.25">
      <c r="A21" s="287" t="s">
        <v>299</v>
      </c>
      <c r="B21" s="242"/>
      <c r="C21" s="242"/>
      <c r="D21" s="19"/>
      <c r="E21" s="242"/>
      <c r="F21" s="19"/>
      <c r="G21" s="278">
        <f>IF($B$9="Choisir dans la liste",0,IF($D$10&gt;0,0,VLOOKUP($B$9,'LISTE DES DIPLOMES EP + DUREE'!$B$3:$L$34,11,FALSE)*$F$9))</f>
        <v>0</v>
      </c>
      <c r="H21" s="19"/>
      <c r="I21" s="240" t="str">
        <f>IF($B$9="Choisir dans la liste","",IF(G21=0,0,B21+C21+E21+G21))</f>
        <v/>
      </c>
      <c r="J21" s="21"/>
    </row>
    <row r="22" spans="1:10" s="264" customFormat="1" ht="26.25" customHeight="1" x14ac:dyDescent="0.3">
      <c r="A22" s="22" t="s">
        <v>9</v>
      </c>
      <c r="B22" s="243">
        <f>SUM(B17:B21)</f>
        <v>0</v>
      </c>
      <c r="C22" s="243">
        <f>SUM(C17:C21)</f>
        <v>0</v>
      </c>
      <c r="D22" s="23"/>
      <c r="E22" s="239">
        <f>SUM(E17:E21)</f>
        <v>0</v>
      </c>
      <c r="F22" s="23"/>
      <c r="G22" s="239" t="str">
        <f>IF(B9="Choisir dans la liste","",IF(D10&gt;0,"",IF(G17=0,"Coûts ventilés par l'ANFH",G17+G18+G19+G20+G21)))</f>
        <v/>
      </c>
      <c r="H22" s="23" t="e">
        <f>IF(G17&gt;0,0,IF(B11="",D10*F9,B11*F9))</f>
        <v>#VALUE!</v>
      </c>
      <c r="I22" s="244" t="e">
        <f>IF(G17=0,B22+C22+E22+H22,SUM(I17:I21))</f>
        <v>#VALUE!</v>
      </c>
      <c r="J22" s="24"/>
    </row>
    <row r="23" spans="1:10" ht="26.25" customHeight="1" x14ac:dyDescent="0.25">
      <c r="A23" s="37"/>
      <c r="E23" s="48"/>
      <c r="J23" s="38"/>
    </row>
    <row r="24" spans="1:10" ht="26.25" customHeight="1" x14ac:dyDescent="0.25">
      <c r="A24" s="37"/>
      <c r="J24" s="39"/>
    </row>
    <row r="25" spans="1:10" ht="26.25" customHeight="1" x14ac:dyDescent="0.25">
      <c r="A25" s="37"/>
      <c r="B25" s="365" t="s">
        <v>283</v>
      </c>
      <c r="C25" s="365"/>
      <c r="D25" s="365"/>
      <c r="E25" s="371" t="e">
        <f>I22-I25</f>
        <v>#VALUE!</v>
      </c>
      <c r="F25" s="371"/>
      <c r="G25" s="365" t="s">
        <v>284</v>
      </c>
      <c r="H25" s="365"/>
      <c r="I25" s="372"/>
      <c r="J25" s="372"/>
    </row>
    <row r="26" spans="1:10" ht="26.25" customHeight="1" x14ac:dyDescent="0.25">
      <c r="A26" s="37"/>
      <c r="B26" s="33"/>
      <c r="C26" s="33"/>
      <c r="D26" s="33"/>
      <c r="E26" s="335"/>
      <c r="F26" s="335"/>
      <c r="G26" s="33"/>
      <c r="H26" s="33"/>
      <c r="I26" s="336"/>
      <c r="J26" s="337"/>
    </row>
    <row r="27" spans="1:10" ht="26.25" customHeight="1" x14ac:dyDescent="0.25">
      <c r="A27" s="373" t="s">
        <v>334</v>
      </c>
      <c r="B27" s="374"/>
      <c r="C27" s="374"/>
      <c r="D27" s="374"/>
      <c r="E27" s="374"/>
      <c r="F27" s="374"/>
      <c r="G27" s="42"/>
      <c r="H27" s="43"/>
      <c r="I27" s="44"/>
      <c r="J27" s="45"/>
    </row>
    <row r="28" spans="1:10" s="264" customFormat="1" ht="26.25" customHeight="1" x14ac:dyDescent="0.3"/>
  </sheetData>
  <sheetProtection algorithmName="SHA-512" hashValue="vaskhjvsiMnPMAvOBHnHIpzuW4It/osOTy746OscykmUiAeIGeWNkAiBr3ny+Sd1hFL81lkhqUBm1VE5ZpdUHw==" saltValue="wRnU4T06FGQUBcttTREXZQ==" spinCount="100000" sheet="1" selectLockedCells="1"/>
  <mergeCells count="33">
    <mergeCell ref="B8:D8"/>
    <mergeCell ref="I8:J8"/>
    <mergeCell ref="C2:F2"/>
    <mergeCell ref="A4:B4"/>
    <mergeCell ref="C4:G4"/>
    <mergeCell ref="A6:J6"/>
    <mergeCell ref="I7:J7"/>
    <mergeCell ref="A14:J14"/>
    <mergeCell ref="B9:D9"/>
    <mergeCell ref="I9:J9"/>
    <mergeCell ref="A10:C10"/>
    <mergeCell ref="I10:J10"/>
    <mergeCell ref="C11:D11"/>
    <mergeCell ref="I11:J11"/>
    <mergeCell ref="B12:C12"/>
    <mergeCell ref="E12:F12"/>
    <mergeCell ref="I12:J12"/>
    <mergeCell ref="B13:F13"/>
    <mergeCell ref="I13:J13"/>
    <mergeCell ref="A27:F27"/>
    <mergeCell ref="H15:H16"/>
    <mergeCell ref="I15:I16"/>
    <mergeCell ref="J15:J16"/>
    <mergeCell ref="B25:D25"/>
    <mergeCell ref="E25:F25"/>
    <mergeCell ref="G25:H25"/>
    <mergeCell ref="I25:J25"/>
    <mergeCell ref="A15:A16"/>
    <mergeCell ref="B15:C15"/>
    <mergeCell ref="D15:D16"/>
    <mergeCell ref="E15:E16"/>
    <mergeCell ref="F15:F16"/>
    <mergeCell ref="G15:G16"/>
  </mergeCells>
  <pageMargins left="0.39370078740157483" right="0" top="0.15748031496062992" bottom="0.19685039370078741" header="0" footer="0.11811023622047245"/>
  <pageSetup paperSize="9" scale="62" orientation="landscape" r:id="rId1"/>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18785" r:id="rId5" name="Check Box 1">
              <controlPr defaultSize="0" autoFill="0" autoLine="0" autoPict="0">
                <anchor moveWithCells="1">
                  <from>
                    <xdr:col>8</xdr:col>
                    <xdr:colOff>68580</xdr:colOff>
                    <xdr:row>8</xdr:row>
                    <xdr:rowOff>327660</xdr:rowOff>
                  </from>
                  <to>
                    <xdr:col>8</xdr:col>
                    <xdr:colOff>457200</xdr:colOff>
                    <xdr:row>9</xdr:row>
                    <xdr:rowOff>342900</xdr:rowOff>
                  </to>
                </anchor>
              </controlPr>
            </control>
          </mc:Choice>
        </mc:AlternateContent>
        <mc:AlternateContent xmlns:mc="http://schemas.openxmlformats.org/markup-compatibility/2006">
          <mc:Choice Requires="x14">
            <control shapeId="118786" r:id="rId6" name="Check Box 2">
              <controlPr defaultSize="0" autoFill="0" autoLine="0" autoPict="0">
                <anchor moveWithCells="1">
                  <from>
                    <xdr:col>8</xdr:col>
                    <xdr:colOff>68580</xdr:colOff>
                    <xdr:row>8</xdr:row>
                    <xdr:rowOff>76200</xdr:rowOff>
                  </from>
                  <to>
                    <xdr:col>8</xdr:col>
                    <xdr:colOff>1066800</xdr:colOff>
                    <xdr:row>9</xdr:row>
                    <xdr:rowOff>99060</xdr:rowOff>
                  </to>
                </anchor>
              </controlPr>
            </control>
          </mc:Choice>
        </mc:AlternateContent>
        <mc:AlternateContent xmlns:mc="http://schemas.openxmlformats.org/markup-compatibility/2006">
          <mc:Choice Requires="x14">
            <control shapeId="118787" r:id="rId7" name="Check Box 3">
              <controlPr defaultSize="0" autoFill="0" autoLine="0" autoPict="0">
                <anchor moveWithCells="1">
                  <from>
                    <xdr:col>8</xdr:col>
                    <xdr:colOff>22860</xdr:colOff>
                    <xdr:row>7</xdr:row>
                    <xdr:rowOff>7620</xdr:rowOff>
                  </from>
                  <to>
                    <xdr:col>8</xdr:col>
                    <xdr:colOff>1021080</xdr:colOff>
                    <xdr:row>7</xdr:row>
                    <xdr:rowOff>365760</xdr:rowOff>
                  </to>
                </anchor>
              </controlPr>
            </control>
          </mc:Choice>
        </mc:AlternateContent>
        <mc:AlternateContent xmlns:mc="http://schemas.openxmlformats.org/markup-compatibility/2006">
          <mc:Choice Requires="x14">
            <control shapeId="118788" r:id="rId8" name="Check Box 4">
              <controlPr defaultSize="0" autoFill="0" autoLine="0" autoPict="0">
                <anchor moveWithCells="1">
                  <from>
                    <xdr:col>8</xdr:col>
                    <xdr:colOff>68580</xdr:colOff>
                    <xdr:row>9</xdr:row>
                    <xdr:rowOff>228600</xdr:rowOff>
                  </from>
                  <to>
                    <xdr:col>8</xdr:col>
                    <xdr:colOff>457200</xdr:colOff>
                    <xdr:row>11</xdr:row>
                    <xdr:rowOff>60960</xdr:rowOff>
                  </to>
                </anchor>
              </controlPr>
            </control>
          </mc:Choice>
        </mc:AlternateContent>
        <mc:AlternateContent xmlns:mc="http://schemas.openxmlformats.org/markup-compatibility/2006">
          <mc:Choice Requires="x14">
            <control shapeId="118789" r:id="rId9" name="Check Box 5">
              <controlPr defaultSize="0" autoFill="0" autoLine="0" autoPict="0">
                <anchor moveWithCells="1">
                  <from>
                    <xdr:col>8</xdr:col>
                    <xdr:colOff>60960</xdr:colOff>
                    <xdr:row>10</xdr:row>
                    <xdr:rowOff>312420</xdr:rowOff>
                  </from>
                  <to>
                    <xdr:col>8</xdr:col>
                    <xdr:colOff>449580</xdr:colOff>
                    <xdr:row>11</xdr:row>
                    <xdr:rowOff>327660</xdr:rowOff>
                  </to>
                </anchor>
              </controlPr>
            </control>
          </mc:Choice>
        </mc:AlternateContent>
        <mc:AlternateContent xmlns:mc="http://schemas.openxmlformats.org/markup-compatibility/2006">
          <mc:Choice Requires="x14">
            <control shapeId="118790" r:id="rId10" name="Check Box 6">
              <controlPr defaultSize="0" autoFill="0" autoLine="0" autoPict="0">
                <anchor moveWithCells="1">
                  <from>
                    <xdr:col>8</xdr:col>
                    <xdr:colOff>60960</xdr:colOff>
                    <xdr:row>11</xdr:row>
                    <xdr:rowOff>312420</xdr:rowOff>
                  </from>
                  <to>
                    <xdr:col>8</xdr:col>
                    <xdr:colOff>449580</xdr:colOff>
                    <xdr:row>12</xdr:row>
                    <xdr:rowOff>228600</xdr:rowOff>
                  </to>
                </anchor>
              </controlPr>
            </control>
          </mc:Choice>
        </mc:AlternateContent>
        <mc:AlternateContent xmlns:mc="http://schemas.openxmlformats.org/markup-compatibility/2006">
          <mc:Choice Requires="x14">
            <control shapeId="118791" r:id="rId11" name="Check Box 7">
              <controlPr defaultSize="0" autoFill="0" autoLine="0" autoPict="0">
                <anchor moveWithCells="1">
                  <from>
                    <xdr:col>8</xdr:col>
                    <xdr:colOff>60960</xdr:colOff>
                    <xdr:row>11</xdr:row>
                    <xdr:rowOff>312420</xdr:rowOff>
                  </from>
                  <to>
                    <xdr:col>8</xdr:col>
                    <xdr:colOff>449580</xdr:colOff>
                    <xdr:row>12</xdr:row>
                    <xdr:rowOff>228600</xdr:rowOff>
                  </to>
                </anchor>
              </controlPr>
            </control>
          </mc:Choice>
        </mc:AlternateContent>
        <mc:AlternateContent xmlns:mc="http://schemas.openxmlformats.org/markup-compatibility/2006">
          <mc:Choice Requires="x14">
            <control shapeId="118792" r:id="rId12" name="Check Box 8">
              <controlPr defaultSize="0" autoFill="0" autoLine="0" autoPict="0">
                <anchor moveWithCells="1">
                  <from>
                    <xdr:col>8</xdr:col>
                    <xdr:colOff>68580</xdr:colOff>
                    <xdr:row>9</xdr:row>
                    <xdr:rowOff>327660</xdr:rowOff>
                  </from>
                  <to>
                    <xdr:col>8</xdr:col>
                    <xdr:colOff>457200</xdr:colOff>
                    <xdr:row>10</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27D24826-6E1E-400D-894B-8617821CA987}">
          <x14:formula1>
            <xm:f>'LISTE DES GRADES ET CATEGORIES'!$A$4:$A$20</xm:f>
          </x14:formula1>
          <xm:sqref>F8</xm:sqref>
        </x14:dataValidation>
        <x14:dataValidation type="list" allowBlank="1" showInputMessage="1" showErrorMessage="1" xr:uid="{37832C3F-BBA5-4525-88D6-20A902B96559}">
          <x14:formula1>
            <xm:f>'Liste Ets'!$A$1:$A$107</xm:f>
          </x14:formula1>
          <xm:sqref>C4:G4</xm:sqref>
        </x14:dataValidation>
        <x14:dataValidation type="list" allowBlank="1" showInputMessage="1" showErrorMessage="1" xr:uid="{D461B66F-57F7-46A6-898D-7692A8AF827B}">
          <x14:formula1>
            <xm:f>'LISTE DES DIPLOMES EP + DUREE'!$B$2:$B$34</xm:f>
          </x14:formula1>
          <xm:sqref>B9:D9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2EB834-C618-436D-A1D9-FFCBD00B9442}">
  <sheetPr codeName="Feuil15">
    <tabColor theme="6" tint="-0.249977111117893"/>
    <pageSetUpPr fitToPage="1"/>
  </sheetPr>
  <dimension ref="A1:J28"/>
  <sheetViews>
    <sheetView showGridLines="0" zoomScale="90" zoomScaleNormal="90" zoomScaleSheetLayoutView="100" workbookViewId="0">
      <selection activeCell="C4" sqref="C4:G4"/>
    </sheetView>
  </sheetViews>
  <sheetFormatPr baseColWidth="10" defaultColWidth="11.44140625" defaultRowHeight="26.25" customHeight="1" x14ac:dyDescent="0.25"/>
  <cols>
    <col min="1" max="1" width="39.6640625" style="7" bestFit="1" customWidth="1"/>
    <col min="2" max="2" width="18.88671875" style="7" customWidth="1"/>
    <col min="3" max="3" width="16.44140625" style="7" customWidth="1"/>
    <col min="4" max="4" width="19.109375" style="7" bestFit="1" customWidth="1"/>
    <col min="5" max="5" width="22.88671875" style="7" bestFit="1" customWidth="1"/>
    <col min="6" max="6" width="19.6640625" style="7" customWidth="1"/>
    <col min="7" max="7" width="27.44140625" style="7" customWidth="1"/>
    <col min="8" max="8" width="25.44140625" style="7" customWidth="1"/>
    <col min="9" max="9" width="18.6640625" style="7" customWidth="1"/>
    <col min="10" max="10" width="19.109375" style="7" bestFit="1" customWidth="1"/>
    <col min="11" max="11" width="7" style="7" customWidth="1"/>
    <col min="12" max="16384" width="11.44140625" style="7"/>
  </cols>
  <sheetData>
    <row r="1" spans="1:10" ht="26.25" customHeight="1" x14ac:dyDescent="0.25">
      <c r="A1" s="261"/>
      <c r="B1" s="262"/>
      <c r="C1" s="262"/>
      <c r="D1" s="262"/>
      <c r="E1" s="262"/>
      <c r="F1" s="262"/>
      <c r="G1" s="262"/>
      <c r="H1" s="262"/>
      <c r="I1" s="262"/>
      <c r="J1" s="38"/>
    </row>
    <row r="2" spans="1:10" s="263" customFormat="1" ht="45.75" customHeight="1" thickBot="1" x14ac:dyDescent="0.3">
      <c r="A2" s="36"/>
      <c r="B2" s="12"/>
      <c r="C2" s="375" t="s">
        <v>166</v>
      </c>
      <c r="D2" s="375"/>
      <c r="E2" s="375"/>
      <c r="F2" s="376"/>
      <c r="G2" s="302" t="s">
        <v>332</v>
      </c>
      <c r="J2" s="288"/>
    </row>
    <row r="3" spans="1:10" s="263" customFormat="1" ht="45.75" customHeight="1" thickTop="1" x14ac:dyDescent="0.25">
      <c r="A3" s="36"/>
      <c r="B3" s="292"/>
      <c r="C3" s="293"/>
      <c r="D3" s="293"/>
      <c r="E3" s="293"/>
      <c r="F3" s="293"/>
      <c r="G3" s="294"/>
      <c r="J3" s="288"/>
    </row>
    <row r="4" spans="1:10" s="263" customFormat="1" ht="24.6" x14ac:dyDescent="0.25">
      <c r="A4" s="388" t="s">
        <v>158</v>
      </c>
      <c r="B4" s="389"/>
      <c r="C4" s="385" t="s">
        <v>135</v>
      </c>
      <c r="D4" s="386"/>
      <c r="E4" s="386"/>
      <c r="F4" s="386"/>
      <c r="G4" s="387"/>
      <c r="H4" s="25"/>
      <c r="I4" s="25"/>
      <c r="J4" s="289"/>
    </row>
    <row r="5" spans="1:10" s="263" customFormat="1" ht="45.75" customHeight="1" x14ac:dyDescent="0.25">
      <c r="A5" s="36"/>
      <c r="B5" s="292"/>
      <c r="J5" s="295"/>
    </row>
    <row r="6" spans="1:10" s="264" customFormat="1" ht="26.25" customHeight="1" x14ac:dyDescent="0.3">
      <c r="A6" s="390" t="s">
        <v>15</v>
      </c>
      <c r="B6" s="391"/>
      <c r="C6" s="391"/>
      <c r="D6" s="391"/>
      <c r="E6" s="391"/>
      <c r="F6" s="391"/>
      <c r="G6" s="391"/>
      <c r="H6" s="391"/>
      <c r="I6" s="391"/>
      <c r="J6" s="392"/>
    </row>
    <row r="7" spans="1:10" s="265" customFormat="1" ht="26.25" customHeight="1" x14ac:dyDescent="0.25">
      <c r="A7" s="338" t="s">
        <v>14</v>
      </c>
      <c r="B7" s="30"/>
      <c r="C7" s="279"/>
      <c r="D7" s="280"/>
      <c r="E7" s="32"/>
      <c r="F7" s="32"/>
      <c r="G7" s="32"/>
      <c r="H7" s="32"/>
      <c r="I7" s="379" t="s">
        <v>290</v>
      </c>
      <c r="J7" s="380"/>
    </row>
    <row r="8" spans="1:10" s="265" customFormat="1" ht="34.5" customHeight="1" x14ac:dyDescent="0.25">
      <c r="A8" s="338" t="s">
        <v>333</v>
      </c>
      <c r="B8" s="383"/>
      <c r="C8" s="384"/>
      <c r="D8" s="384"/>
      <c r="E8" s="16" t="s">
        <v>157</v>
      </c>
      <c r="F8" s="13" t="s">
        <v>135</v>
      </c>
      <c r="G8" s="16" t="s">
        <v>129</v>
      </c>
      <c r="H8" s="290"/>
      <c r="I8" s="381" t="s">
        <v>291</v>
      </c>
      <c r="J8" s="382"/>
    </row>
    <row r="9" spans="1:10" s="265" customFormat="1" ht="26.25" customHeight="1" x14ac:dyDescent="0.25">
      <c r="A9" s="27" t="s">
        <v>13</v>
      </c>
      <c r="B9" s="383" t="s">
        <v>135</v>
      </c>
      <c r="C9" s="384"/>
      <c r="D9" s="384"/>
      <c r="E9" s="16" t="s">
        <v>155</v>
      </c>
      <c r="F9" s="266" t="str">
        <f>IF(F8="Choisir dans la liste","",IF(D10&gt;0,"21,61",VLOOKUP(F8,'LISTE DES GRADES ET CATEGORIES'!A5:B20,2,FALSE)))</f>
        <v/>
      </c>
      <c r="H9" s="267"/>
      <c r="I9" s="393" t="s">
        <v>285</v>
      </c>
      <c r="J9" s="394"/>
    </row>
    <row r="10" spans="1:10" s="265" customFormat="1" ht="36" customHeight="1" x14ac:dyDescent="0.25">
      <c r="A10" s="357" t="s">
        <v>288</v>
      </c>
      <c r="B10" s="358"/>
      <c r="C10" s="358"/>
      <c r="D10" s="47"/>
      <c r="E10" s="268"/>
      <c r="F10" s="268"/>
      <c r="H10" s="269"/>
      <c r="I10" s="395" t="s">
        <v>330</v>
      </c>
      <c r="J10" s="360"/>
    </row>
    <row r="11" spans="1:10" s="272" customFormat="1" ht="26.25" customHeight="1" x14ac:dyDescent="0.3">
      <c r="A11" s="46" t="s">
        <v>156</v>
      </c>
      <c r="B11" s="270" t="str">
        <f>IF(B9="Choisir dans la liste","",IF(D10&gt;0,"",VLOOKUP(B9,diplomes,6,FALSE)))</f>
        <v/>
      </c>
      <c r="C11" s="377" t="s">
        <v>167</v>
      </c>
      <c r="D11" s="378"/>
      <c r="E11" s="271" t="str">
        <f>IF(B9="Choisir dans la liste","",VLOOKUP(B9,'LISTE DES DIPLOMES EP + DUREE'!B3:F34,5,FALSE))</f>
        <v/>
      </c>
      <c r="G11" s="16" t="s">
        <v>151</v>
      </c>
      <c r="H11" s="17"/>
      <c r="I11" s="395" t="s">
        <v>329</v>
      </c>
      <c r="J11" s="360"/>
    </row>
    <row r="12" spans="1:10" s="264" customFormat="1" ht="34.5" customHeight="1" x14ac:dyDescent="0.3">
      <c r="A12" s="26" t="s">
        <v>0</v>
      </c>
      <c r="B12" s="361"/>
      <c r="C12" s="362"/>
      <c r="D12" s="15" t="s">
        <v>1</v>
      </c>
      <c r="E12" s="361"/>
      <c r="F12" s="362"/>
      <c r="G12" s="16" t="s">
        <v>10</v>
      </c>
      <c r="H12" s="14"/>
      <c r="I12" s="359" t="s">
        <v>328</v>
      </c>
      <c r="J12" s="360"/>
    </row>
    <row r="13" spans="1:10" s="276" customFormat="1" ht="36.75" customHeight="1" x14ac:dyDescent="0.3">
      <c r="A13" s="28" t="s">
        <v>2</v>
      </c>
      <c r="B13" s="396"/>
      <c r="C13" s="397"/>
      <c r="D13" s="397"/>
      <c r="E13" s="397"/>
      <c r="F13" s="398"/>
      <c r="G13" s="273"/>
      <c r="H13" s="274"/>
      <c r="I13" s="363" t="s">
        <v>286</v>
      </c>
      <c r="J13" s="364"/>
    </row>
    <row r="14" spans="1:10" s="265" customFormat="1" ht="26.25" customHeight="1" x14ac:dyDescent="0.25">
      <c r="A14" s="367" t="s">
        <v>12</v>
      </c>
      <c r="B14" s="368"/>
      <c r="C14" s="368"/>
      <c r="D14" s="368"/>
      <c r="E14" s="368"/>
      <c r="F14" s="368"/>
      <c r="G14" s="368"/>
      <c r="H14" s="368"/>
      <c r="I14" s="368"/>
      <c r="J14" s="369"/>
    </row>
    <row r="15" spans="1:10" s="277" customFormat="1" ht="26.25" customHeight="1" x14ac:dyDescent="0.3">
      <c r="A15" s="366" t="s">
        <v>3</v>
      </c>
      <c r="B15" s="365" t="s">
        <v>4</v>
      </c>
      <c r="C15" s="365"/>
      <c r="D15" s="370" t="s">
        <v>11</v>
      </c>
      <c r="E15" s="365" t="s">
        <v>5</v>
      </c>
      <c r="F15" s="370" t="s">
        <v>11</v>
      </c>
      <c r="G15" s="365" t="s">
        <v>80</v>
      </c>
      <c r="H15" s="370" t="s">
        <v>11</v>
      </c>
      <c r="I15" s="366" t="s">
        <v>6</v>
      </c>
      <c r="J15" s="370" t="s">
        <v>11</v>
      </c>
    </row>
    <row r="16" spans="1:10" s="265" customFormat="1" ht="26.25" customHeight="1" x14ac:dyDescent="0.25">
      <c r="A16" s="366"/>
      <c r="B16" s="18" t="s">
        <v>7</v>
      </c>
      <c r="C16" s="18" t="s">
        <v>8</v>
      </c>
      <c r="D16" s="370"/>
      <c r="E16" s="365"/>
      <c r="F16" s="370"/>
      <c r="G16" s="365"/>
      <c r="H16" s="370"/>
      <c r="I16" s="366"/>
      <c r="J16" s="370"/>
    </row>
    <row r="17" spans="1:10" ht="26.25" customHeight="1" x14ac:dyDescent="0.25">
      <c r="A17" s="287" t="s">
        <v>295</v>
      </c>
      <c r="B17" s="242"/>
      <c r="C17" s="242"/>
      <c r="D17" s="19"/>
      <c r="E17" s="242"/>
      <c r="F17" s="19"/>
      <c r="G17" s="278">
        <f>IF($B$9="Choisir dans la liste",0,IF($D$10&gt;0,0,VLOOKUP($B$9,'LISTE DES DIPLOMES EP + DUREE'!$B$3:$L$34,7,FALSE)*$F$9))</f>
        <v>0</v>
      </c>
      <c r="H17" s="19"/>
      <c r="I17" s="240" t="str">
        <f>IF($B$9="Choisir dans la liste","",IF(G17=0,0,B17+C17+E17+G17))</f>
        <v/>
      </c>
      <c r="J17" s="20"/>
    </row>
    <row r="18" spans="1:10" ht="26.25" customHeight="1" x14ac:dyDescent="0.25">
      <c r="A18" s="287" t="s">
        <v>296</v>
      </c>
      <c r="B18" s="242"/>
      <c r="C18" s="242"/>
      <c r="D18" s="19"/>
      <c r="E18" s="242"/>
      <c r="F18" s="19"/>
      <c r="G18" s="278">
        <f>IF($B$9="Choisir dans la liste",0,IF($D$10&gt;0,0,VLOOKUP($B$9,'LISTE DES DIPLOMES EP + DUREE'!$B$3:$L$34,8,FALSE)*$F$9))</f>
        <v>0</v>
      </c>
      <c r="H18" s="19"/>
      <c r="I18" s="240" t="str">
        <f>IF($B$9="Choisir dans la liste","",IF(G18=0,0,B18+C18+E18+G18))</f>
        <v/>
      </c>
      <c r="J18" s="20"/>
    </row>
    <row r="19" spans="1:10" ht="26.25" customHeight="1" x14ac:dyDescent="0.25">
      <c r="A19" s="287" t="s">
        <v>297</v>
      </c>
      <c r="B19" s="242"/>
      <c r="C19" s="242"/>
      <c r="D19" s="19"/>
      <c r="E19" s="242"/>
      <c r="F19" s="19"/>
      <c r="G19" s="278">
        <f>IF($B$9="Choisir dans la liste",0,IF($D$10&gt;0,0,VLOOKUP($B$9,'LISTE DES DIPLOMES EP + DUREE'!$B$3:$L$34,9,FALSE)*$F$9))</f>
        <v>0</v>
      </c>
      <c r="H19" s="19"/>
      <c r="I19" s="240" t="str">
        <f>IF($B$9="Choisir dans la liste","",IF(G19=0,0,B19+C19+E19+G19))</f>
        <v/>
      </c>
      <c r="J19" s="20"/>
    </row>
    <row r="20" spans="1:10" ht="26.25" customHeight="1" x14ac:dyDescent="0.25">
      <c r="A20" s="287" t="s">
        <v>298</v>
      </c>
      <c r="B20" s="242"/>
      <c r="C20" s="242"/>
      <c r="D20" s="19"/>
      <c r="E20" s="242"/>
      <c r="F20" s="19"/>
      <c r="G20" s="278">
        <f>IF($B$9="Choisir dans la liste",0,IF($D$10&gt;0,0,VLOOKUP($B$9,'LISTE DES DIPLOMES EP + DUREE'!$B$3:$L$34,10,FALSE)*$F$9))</f>
        <v>0</v>
      </c>
      <c r="H20" s="19"/>
      <c r="I20" s="240" t="str">
        <f>IF($B$9="Choisir dans la liste","",IF(G20=0,0,B20+C20+E20+G20))</f>
        <v/>
      </c>
      <c r="J20" s="21"/>
    </row>
    <row r="21" spans="1:10" ht="26.25" customHeight="1" x14ac:dyDescent="0.25">
      <c r="A21" s="287" t="s">
        <v>299</v>
      </c>
      <c r="B21" s="242"/>
      <c r="C21" s="242"/>
      <c r="D21" s="19"/>
      <c r="E21" s="242"/>
      <c r="F21" s="19"/>
      <c r="G21" s="278">
        <f>IF($B$9="Choisir dans la liste",0,IF($D$10&gt;0,0,VLOOKUP($B$9,'LISTE DES DIPLOMES EP + DUREE'!$B$3:$L$34,11,FALSE)*$F$9))</f>
        <v>0</v>
      </c>
      <c r="H21" s="19"/>
      <c r="I21" s="240" t="str">
        <f>IF($B$9="Choisir dans la liste","",IF(G21=0,0,B21+C21+E21+G21))</f>
        <v/>
      </c>
      <c r="J21" s="21"/>
    </row>
    <row r="22" spans="1:10" s="264" customFormat="1" ht="26.25" customHeight="1" x14ac:dyDescent="0.3">
      <c r="A22" s="22" t="s">
        <v>9</v>
      </c>
      <c r="B22" s="243">
        <f>SUM(B17:B21)</f>
        <v>0</v>
      </c>
      <c r="C22" s="243">
        <f>SUM(C17:C21)</f>
        <v>0</v>
      </c>
      <c r="D22" s="23"/>
      <c r="E22" s="239">
        <f>SUM(E17:E21)</f>
        <v>0</v>
      </c>
      <c r="F22" s="23"/>
      <c r="G22" s="239" t="str">
        <f>IF(B9="Choisir dans la liste","",IF(D10&gt;0,"",IF(G17=0,"Coûts ventilés par l'ANFH",G17+G18+G19+G20+G21)))</f>
        <v/>
      </c>
      <c r="H22" s="23" t="e">
        <f>IF(G17&gt;0,0,IF(B11="",D10*F9,B11*F9))</f>
        <v>#VALUE!</v>
      </c>
      <c r="I22" s="244" t="e">
        <f>IF(G17=0,B22+C22+E22+H22,SUM(I17:I21))</f>
        <v>#VALUE!</v>
      </c>
      <c r="J22" s="24"/>
    </row>
    <row r="23" spans="1:10" ht="26.25" customHeight="1" x14ac:dyDescent="0.25">
      <c r="A23" s="37"/>
      <c r="E23" s="48"/>
      <c r="J23" s="38"/>
    </row>
    <row r="24" spans="1:10" ht="26.25" customHeight="1" x14ac:dyDescent="0.25">
      <c r="A24" s="37"/>
      <c r="J24" s="39"/>
    </row>
    <row r="25" spans="1:10" ht="26.25" customHeight="1" x14ac:dyDescent="0.25">
      <c r="A25" s="37"/>
      <c r="B25" s="365" t="s">
        <v>283</v>
      </c>
      <c r="C25" s="365"/>
      <c r="D25" s="365"/>
      <c r="E25" s="371" t="e">
        <f>I22-I25</f>
        <v>#VALUE!</v>
      </c>
      <c r="F25" s="371"/>
      <c r="G25" s="365" t="s">
        <v>284</v>
      </c>
      <c r="H25" s="365"/>
      <c r="I25" s="372"/>
      <c r="J25" s="372"/>
    </row>
    <row r="26" spans="1:10" ht="26.25" customHeight="1" x14ac:dyDescent="0.25">
      <c r="A26" s="37"/>
      <c r="B26" s="33"/>
      <c r="C26" s="33"/>
      <c r="D26" s="33"/>
      <c r="E26" s="335"/>
      <c r="F26" s="335"/>
      <c r="G26" s="33"/>
      <c r="H26" s="33"/>
      <c r="I26" s="336"/>
      <c r="J26" s="337"/>
    </row>
    <row r="27" spans="1:10" ht="26.25" customHeight="1" x14ac:dyDescent="0.25">
      <c r="A27" s="373" t="s">
        <v>334</v>
      </c>
      <c r="B27" s="374"/>
      <c r="C27" s="374"/>
      <c r="D27" s="374"/>
      <c r="E27" s="374"/>
      <c r="F27" s="374"/>
      <c r="G27" s="42"/>
      <c r="H27" s="43"/>
      <c r="I27" s="44"/>
      <c r="J27" s="45"/>
    </row>
    <row r="28" spans="1:10" s="264" customFormat="1" ht="26.25" customHeight="1" x14ac:dyDescent="0.3"/>
  </sheetData>
  <sheetProtection algorithmName="SHA-512" hashValue="5tK6pEShB6VhVTXVOx2vHRVkTpUxqKlSTtH9JxjT6wFQQjd8bu5od1VooHLXJZpUdDoT0JpqE8VdMFTbXNOmsQ==" saltValue="msrheh5ZwmoU4MHTbtYd+g==" spinCount="100000" sheet="1" selectLockedCells="1"/>
  <mergeCells count="33">
    <mergeCell ref="B8:D8"/>
    <mergeCell ref="I8:J8"/>
    <mergeCell ref="C2:F2"/>
    <mergeCell ref="A4:B4"/>
    <mergeCell ref="C4:G4"/>
    <mergeCell ref="A6:J6"/>
    <mergeCell ref="I7:J7"/>
    <mergeCell ref="A14:J14"/>
    <mergeCell ref="B9:D9"/>
    <mergeCell ref="I9:J9"/>
    <mergeCell ref="A10:C10"/>
    <mergeCell ref="I10:J10"/>
    <mergeCell ref="C11:D11"/>
    <mergeCell ref="I11:J11"/>
    <mergeCell ref="B12:C12"/>
    <mergeCell ref="E12:F12"/>
    <mergeCell ref="I12:J12"/>
    <mergeCell ref="B13:F13"/>
    <mergeCell ref="I13:J13"/>
    <mergeCell ref="A27:F27"/>
    <mergeCell ref="H15:H16"/>
    <mergeCell ref="I15:I16"/>
    <mergeCell ref="J15:J16"/>
    <mergeCell ref="B25:D25"/>
    <mergeCell ref="E25:F25"/>
    <mergeCell ref="G25:H25"/>
    <mergeCell ref="I25:J25"/>
    <mergeCell ref="A15:A16"/>
    <mergeCell ref="B15:C15"/>
    <mergeCell ref="D15:D16"/>
    <mergeCell ref="E15:E16"/>
    <mergeCell ref="F15:F16"/>
    <mergeCell ref="G15:G16"/>
  </mergeCells>
  <pageMargins left="0.39370078740157483" right="0" top="0.15748031496062992" bottom="0.19685039370078741" header="0" footer="0.11811023622047245"/>
  <pageSetup paperSize="9" scale="62" orientation="landscape" r:id="rId1"/>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19809" r:id="rId5" name="Check Box 1">
              <controlPr defaultSize="0" autoFill="0" autoLine="0" autoPict="0">
                <anchor moveWithCells="1">
                  <from>
                    <xdr:col>8</xdr:col>
                    <xdr:colOff>68580</xdr:colOff>
                    <xdr:row>8</xdr:row>
                    <xdr:rowOff>327660</xdr:rowOff>
                  </from>
                  <to>
                    <xdr:col>8</xdr:col>
                    <xdr:colOff>457200</xdr:colOff>
                    <xdr:row>9</xdr:row>
                    <xdr:rowOff>342900</xdr:rowOff>
                  </to>
                </anchor>
              </controlPr>
            </control>
          </mc:Choice>
        </mc:AlternateContent>
        <mc:AlternateContent xmlns:mc="http://schemas.openxmlformats.org/markup-compatibility/2006">
          <mc:Choice Requires="x14">
            <control shapeId="119810" r:id="rId6" name="Check Box 2">
              <controlPr defaultSize="0" autoFill="0" autoLine="0" autoPict="0">
                <anchor moveWithCells="1">
                  <from>
                    <xdr:col>8</xdr:col>
                    <xdr:colOff>68580</xdr:colOff>
                    <xdr:row>8</xdr:row>
                    <xdr:rowOff>76200</xdr:rowOff>
                  </from>
                  <to>
                    <xdr:col>8</xdr:col>
                    <xdr:colOff>1066800</xdr:colOff>
                    <xdr:row>9</xdr:row>
                    <xdr:rowOff>99060</xdr:rowOff>
                  </to>
                </anchor>
              </controlPr>
            </control>
          </mc:Choice>
        </mc:AlternateContent>
        <mc:AlternateContent xmlns:mc="http://schemas.openxmlformats.org/markup-compatibility/2006">
          <mc:Choice Requires="x14">
            <control shapeId="119811" r:id="rId7" name="Check Box 3">
              <controlPr defaultSize="0" autoFill="0" autoLine="0" autoPict="0">
                <anchor moveWithCells="1">
                  <from>
                    <xdr:col>8</xdr:col>
                    <xdr:colOff>22860</xdr:colOff>
                    <xdr:row>7</xdr:row>
                    <xdr:rowOff>7620</xdr:rowOff>
                  </from>
                  <to>
                    <xdr:col>8</xdr:col>
                    <xdr:colOff>1021080</xdr:colOff>
                    <xdr:row>7</xdr:row>
                    <xdr:rowOff>365760</xdr:rowOff>
                  </to>
                </anchor>
              </controlPr>
            </control>
          </mc:Choice>
        </mc:AlternateContent>
        <mc:AlternateContent xmlns:mc="http://schemas.openxmlformats.org/markup-compatibility/2006">
          <mc:Choice Requires="x14">
            <control shapeId="119812" r:id="rId8" name="Check Box 4">
              <controlPr defaultSize="0" autoFill="0" autoLine="0" autoPict="0">
                <anchor moveWithCells="1">
                  <from>
                    <xdr:col>8</xdr:col>
                    <xdr:colOff>68580</xdr:colOff>
                    <xdr:row>9</xdr:row>
                    <xdr:rowOff>228600</xdr:rowOff>
                  </from>
                  <to>
                    <xdr:col>8</xdr:col>
                    <xdr:colOff>457200</xdr:colOff>
                    <xdr:row>11</xdr:row>
                    <xdr:rowOff>60960</xdr:rowOff>
                  </to>
                </anchor>
              </controlPr>
            </control>
          </mc:Choice>
        </mc:AlternateContent>
        <mc:AlternateContent xmlns:mc="http://schemas.openxmlformats.org/markup-compatibility/2006">
          <mc:Choice Requires="x14">
            <control shapeId="119813" r:id="rId9" name="Check Box 5">
              <controlPr defaultSize="0" autoFill="0" autoLine="0" autoPict="0">
                <anchor moveWithCells="1">
                  <from>
                    <xdr:col>8</xdr:col>
                    <xdr:colOff>60960</xdr:colOff>
                    <xdr:row>10</xdr:row>
                    <xdr:rowOff>312420</xdr:rowOff>
                  </from>
                  <to>
                    <xdr:col>8</xdr:col>
                    <xdr:colOff>449580</xdr:colOff>
                    <xdr:row>11</xdr:row>
                    <xdr:rowOff>327660</xdr:rowOff>
                  </to>
                </anchor>
              </controlPr>
            </control>
          </mc:Choice>
        </mc:AlternateContent>
        <mc:AlternateContent xmlns:mc="http://schemas.openxmlformats.org/markup-compatibility/2006">
          <mc:Choice Requires="x14">
            <control shapeId="119814" r:id="rId10" name="Check Box 6">
              <controlPr defaultSize="0" autoFill="0" autoLine="0" autoPict="0">
                <anchor moveWithCells="1">
                  <from>
                    <xdr:col>8</xdr:col>
                    <xdr:colOff>60960</xdr:colOff>
                    <xdr:row>11</xdr:row>
                    <xdr:rowOff>312420</xdr:rowOff>
                  </from>
                  <to>
                    <xdr:col>8</xdr:col>
                    <xdr:colOff>449580</xdr:colOff>
                    <xdr:row>12</xdr:row>
                    <xdr:rowOff>228600</xdr:rowOff>
                  </to>
                </anchor>
              </controlPr>
            </control>
          </mc:Choice>
        </mc:AlternateContent>
        <mc:AlternateContent xmlns:mc="http://schemas.openxmlformats.org/markup-compatibility/2006">
          <mc:Choice Requires="x14">
            <control shapeId="119815" r:id="rId11" name="Check Box 7">
              <controlPr defaultSize="0" autoFill="0" autoLine="0" autoPict="0">
                <anchor moveWithCells="1">
                  <from>
                    <xdr:col>8</xdr:col>
                    <xdr:colOff>60960</xdr:colOff>
                    <xdr:row>11</xdr:row>
                    <xdr:rowOff>312420</xdr:rowOff>
                  </from>
                  <to>
                    <xdr:col>8</xdr:col>
                    <xdr:colOff>449580</xdr:colOff>
                    <xdr:row>12</xdr:row>
                    <xdr:rowOff>228600</xdr:rowOff>
                  </to>
                </anchor>
              </controlPr>
            </control>
          </mc:Choice>
        </mc:AlternateContent>
        <mc:AlternateContent xmlns:mc="http://schemas.openxmlformats.org/markup-compatibility/2006">
          <mc:Choice Requires="x14">
            <control shapeId="119816" r:id="rId12" name="Check Box 8">
              <controlPr defaultSize="0" autoFill="0" autoLine="0" autoPict="0">
                <anchor moveWithCells="1">
                  <from>
                    <xdr:col>8</xdr:col>
                    <xdr:colOff>68580</xdr:colOff>
                    <xdr:row>9</xdr:row>
                    <xdr:rowOff>327660</xdr:rowOff>
                  </from>
                  <to>
                    <xdr:col>8</xdr:col>
                    <xdr:colOff>457200</xdr:colOff>
                    <xdr:row>10</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3A430BCC-A1BE-4A9C-87BF-65AEA7890D62}">
          <x14:formula1>
            <xm:f>'LISTE DES DIPLOMES EP + DUREE'!$B$2:$B$34</xm:f>
          </x14:formula1>
          <xm:sqref>B9:D9</xm:sqref>
        </x14:dataValidation>
        <x14:dataValidation type="list" allowBlank="1" showInputMessage="1" showErrorMessage="1" xr:uid="{C0568D01-82E0-4151-A696-709AAC4F28F7}">
          <x14:formula1>
            <xm:f>'Liste Ets'!$A$1:$A$107</xm:f>
          </x14:formula1>
          <xm:sqref>C4:G4</xm:sqref>
        </x14:dataValidation>
        <x14:dataValidation type="list" allowBlank="1" showInputMessage="1" showErrorMessage="1" xr:uid="{89449471-4358-4163-A582-64FF75D23087}">
          <x14:formula1>
            <xm:f>'LISTE DES GRADES ET CATEGORIES'!$A$4:$A$20</xm:f>
          </x14:formula1>
          <xm:sqref>F8</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C26D2-DEA6-4443-8BA5-EB1F25C7E076}">
  <sheetPr codeName="Feuil16">
    <tabColor theme="6" tint="-0.249977111117893"/>
    <pageSetUpPr fitToPage="1"/>
  </sheetPr>
  <dimension ref="A1:J28"/>
  <sheetViews>
    <sheetView showGridLines="0" zoomScale="90" zoomScaleNormal="90" zoomScaleSheetLayoutView="100" workbookViewId="0">
      <selection activeCell="C4" sqref="C4:G4"/>
    </sheetView>
  </sheetViews>
  <sheetFormatPr baseColWidth="10" defaultColWidth="11.44140625" defaultRowHeight="26.25" customHeight="1" x14ac:dyDescent="0.25"/>
  <cols>
    <col min="1" max="1" width="39.6640625" style="7" bestFit="1" customWidth="1"/>
    <col min="2" max="2" width="18.88671875" style="7" customWidth="1"/>
    <col min="3" max="3" width="16.44140625" style="7" customWidth="1"/>
    <col min="4" max="4" width="19.109375" style="7" bestFit="1" customWidth="1"/>
    <col min="5" max="5" width="22.88671875" style="7" bestFit="1" customWidth="1"/>
    <col min="6" max="6" width="19.6640625" style="7" customWidth="1"/>
    <col min="7" max="7" width="27.44140625" style="7" customWidth="1"/>
    <col min="8" max="8" width="25.44140625" style="7" customWidth="1"/>
    <col min="9" max="9" width="18.6640625" style="7" customWidth="1"/>
    <col min="10" max="10" width="19.109375" style="7" bestFit="1" customWidth="1"/>
    <col min="11" max="11" width="7" style="7" customWidth="1"/>
    <col min="12" max="16384" width="11.44140625" style="7"/>
  </cols>
  <sheetData>
    <row r="1" spans="1:10" ht="26.25" customHeight="1" x14ac:dyDescent="0.25">
      <c r="A1" s="261"/>
      <c r="B1" s="262"/>
      <c r="C1" s="262"/>
      <c r="D1" s="262"/>
      <c r="E1" s="262"/>
      <c r="F1" s="262"/>
      <c r="G1" s="262"/>
      <c r="H1" s="262"/>
      <c r="I1" s="262"/>
      <c r="J1" s="38"/>
    </row>
    <row r="2" spans="1:10" s="263" customFormat="1" ht="45.75" customHeight="1" thickBot="1" x14ac:dyDescent="0.3">
      <c r="A2" s="36"/>
      <c r="B2" s="12"/>
      <c r="C2" s="375" t="s">
        <v>166</v>
      </c>
      <c r="D2" s="375"/>
      <c r="E2" s="375"/>
      <c r="F2" s="376"/>
      <c r="G2" s="302" t="s">
        <v>332</v>
      </c>
      <c r="J2" s="288"/>
    </row>
    <row r="3" spans="1:10" s="263" customFormat="1" ht="45.75" customHeight="1" thickTop="1" x14ac:dyDescent="0.25">
      <c r="A3" s="36"/>
      <c r="B3" s="292"/>
      <c r="C3" s="293"/>
      <c r="D3" s="293"/>
      <c r="E3" s="293"/>
      <c r="F3" s="293"/>
      <c r="G3" s="294"/>
      <c r="J3" s="288"/>
    </row>
    <row r="4" spans="1:10" s="263" customFormat="1" ht="24.6" x14ac:dyDescent="0.25">
      <c r="A4" s="388" t="s">
        <v>158</v>
      </c>
      <c r="B4" s="389"/>
      <c r="C4" s="385" t="s">
        <v>135</v>
      </c>
      <c r="D4" s="386"/>
      <c r="E4" s="386"/>
      <c r="F4" s="386"/>
      <c r="G4" s="387"/>
      <c r="H4" s="25"/>
      <c r="I4" s="25"/>
      <c r="J4" s="289"/>
    </row>
    <row r="5" spans="1:10" s="263" customFormat="1" ht="45.75" customHeight="1" x14ac:dyDescent="0.25">
      <c r="A5" s="36"/>
      <c r="B5" s="292"/>
      <c r="J5" s="295"/>
    </row>
    <row r="6" spans="1:10" s="264" customFormat="1" ht="26.25" customHeight="1" x14ac:dyDescent="0.3">
      <c r="A6" s="390" t="s">
        <v>15</v>
      </c>
      <c r="B6" s="391"/>
      <c r="C6" s="391"/>
      <c r="D6" s="391"/>
      <c r="E6" s="391"/>
      <c r="F6" s="391"/>
      <c r="G6" s="391"/>
      <c r="H6" s="391"/>
      <c r="I6" s="391"/>
      <c r="J6" s="392"/>
    </row>
    <row r="7" spans="1:10" s="265" customFormat="1" ht="26.25" customHeight="1" x14ac:dyDescent="0.25">
      <c r="A7" s="338" t="s">
        <v>14</v>
      </c>
      <c r="B7" s="30"/>
      <c r="C7" s="279"/>
      <c r="D7" s="280"/>
      <c r="E7" s="32"/>
      <c r="F7" s="32"/>
      <c r="G7" s="32"/>
      <c r="H7" s="32"/>
      <c r="I7" s="379" t="s">
        <v>290</v>
      </c>
      <c r="J7" s="380"/>
    </row>
    <row r="8" spans="1:10" s="265" customFormat="1" ht="34.5" customHeight="1" x14ac:dyDescent="0.25">
      <c r="A8" s="338" t="s">
        <v>333</v>
      </c>
      <c r="B8" s="383"/>
      <c r="C8" s="384"/>
      <c r="D8" s="384"/>
      <c r="E8" s="16" t="s">
        <v>157</v>
      </c>
      <c r="F8" s="13" t="s">
        <v>135</v>
      </c>
      <c r="G8" s="16" t="s">
        <v>129</v>
      </c>
      <c r="H8" s="290"/>
      <c r="I8" s="381" t="s">
        <v>291</v>
      </c>
      <c r="J8" s="382"/>
    </row>
    <row r="9" spans="1:10" s="265" customFormat="1" ht="26.25" customHeight="1" x14ac:dyDescent="0.25">
      <c r="A9" s="27" t="s">
        <v>13</v>
      </c>
      <c r="B9" s="383" t="s">
        <v>135</v>
      </c>
      <c r="C9" s="384"/>
      <c r="D9" s="384"/>
      <c r="E9" s="16" t="s">
        <v>155</v>
      </c>
      <c r="F9" s="266" t="str">
        <f>IF(F8="Choisir dans la liste","",IF(D10&gt;0,"21,61",VLOOKUP(F8,'LISTE DES GRADES ET CATEGORIES'!A5:B20,2,FALSE)))</f>
        <v/>
      </c>
      <c r="H9" s="267"/>
      <c r="I9" s="393" t="s">
        <v>285</v>
      </c>
      <c r="J9" s="394"/>
    </row>
    <row r="10" spans="1:10" s="265" customFormat="1" ht="36" customHeight="1" x14ac:dyDescent="0.25">
      <c r="A10" s="357" t="s">
        <v>288</v>
      </c>
      <c r="B10" s="358"/>
      <c r="C10" s="358"/>
      <c r="D10" s="47"/>
      <c r="E10" s="268"/>
      <c r="F10" s="268"/>
      <c r="H10" s="269"/>
      <c r="I10" s="395" t="s">
        <v>330</v>
      </c>
      <c r="J10" s="360"/>
    </row>
    <row r="11" spans="1:10" s="272" customFormat="1" ht="26.25" customHeight="1" x14ac:dyDescent="0.3">
      <c r="A11" s="46" t="s">
        <v>156</v>
      </c>
      <c r="B11" s="270" t="str">
        <f>IF(B9="Choisir dans la liste","",IF(D10&gt;0,"",VLOOKUP(B9,diplomes,6,FALSE)))</f>
        <v/>
      </c>
      <c r="C11" s="377" t="s">
        <v>167</v>
      </c>
      <c r="D11" s="378"/>
      <c r="E11" s="271" t="str">
        <f>IF(B9="Choisir dans la liste","",VLOOKUP(B9,'LISTE DES DIPLOMES EP + DUREE'!B3:F34,5,FALSE))</f>
        <v/>
      </c>
      <c r="G11" s="16" t="s">
        <v>151</v>
      </c>
      <c r="H11" s="17"/>
      <c r="I11" s="395" t="s">
        <v>329</v>
      </c>
      <c r="J11" s="360"/>
    </row>
    <row r="12" spans="1:10" s="264" customFormat="1" ht="34.5" customHeight="1" x14ac:dyDescent="0.3">
      <c r="A12" s="26" t="s">
        <v>0</v>
      </c>
      <c r="B12" s="361"/>
      <c r="C12" s="362"/>
      <c r="D12" s="15" t="s">
        <v>1</v>
      </c>
      <c r="E12" s="361"/>
      <c r="F12" s="362"/>
      <c r="G12" s="16" t="s">
        <v>10</v>
      </c>
      <c r="H12" s="14"/>
      <c r="I12" s="359" t="s">
        <v>328</v>
      </c>
      <c r="J12" s="360"/>
    </row>
    <row r="13" spans="1:10" s="276" customFormat="1" ht="36.75" customHeight="1" x14ac:dyDescent="0.3">
      <c r="A13" s="28" t="s">
        <v>2</v>
      </c>
      <c r="B13" s="396"/>
      <c r="C13" s="397"/>
      <c r="D13" s="397"/>
      <c r="E13" s="397"/>
      <c r="F13" s="398"/>
      <c r="G13" s="273"/>
      <c r="H13" s="274"/>
      <c r="I13" s="363" t="s">
        <v>286</v>
      </c>
      <c r="J13" s="364"/>
    </row>
    <row r="14" spans="1:10" s="265" customFormat="1" ht="26.25" customHeight="1" x14ac:dyDescent="0.25">
      <c r="A14" s="367" t="s">
        <v>12</v>
      </c>
      <c r="B14" s="368"/>
      <c r="C14" s="368"/>
      <c r="D14" s="368"/>
      <c r="E14" s="368"/>
      <c r="F14" s="368"/>
      <c r="G14" s="368"/>
      <c r="H14" s="368"/>
      <c r="I14" s="368"/>
      <c r="J14" s="369"/>
    </row>
    <row r="15" spans="1:10" s="277" customFormat="1" ht="26.25" customHeight="1" x14ac:dyDescent="0.3">
      <c r="A15" s="366" t="s">
        <v>3</v>
      </c>
      <c r="B15" s="365" t="s">
        <v>4</v>
      </c>
      <c r="C15" s="365"/>
      <c r="D15" s="370" t="s">
        <v>11</v>
      </c>
      <c r="E15" s="365" t="s">
        <v>5</v>
      </c>
      <c r="F15" s="370" t="s">
        <v>11</v>
      </c>
      <c r="G15" s="365" t="s">
        <v>80</v>
      </c>
      <c r="H15" s="370" t="s">
        <v>11</v>
      </c>
      <c r="I15" s="366" t="s">
        <v>6</v>
      </c>
      <c r="J15" s="370" t="s">
        <v>11</v>
      </c>
    </row>
    <row r="16" spans="1:10" s="265" customFormat="1" ht="26.25" customHeight="1" x14ac:dyDescent="0.25">
      <c r="A16" s="366"/>
      <c r="B16" s="18" t="s">
        <v>7</v>
      </c>
      <c r="C16" s="18" t="s">
        <v>8</v>
      </c>
      <c r="D16" s="370"/>
      <c r="E16" s="365"/>
      <c r="F16" s="370"/>
      <c r="G16" s="365"/>
      <c r="H16" s="370"/>
      <c r="I16" s="366"/>
      <c r="J16" s="370"/>
    </row>
    <row r="17" spans="1:10" ht="26.25" customHeight="1" x14ac:dyDescent="0.25">
      <c r="A17" s="287" t="s">
        <v>295</v>
      </c>
      <c r="B17" s="242"/>
      <c r="C17" s="242"/>
      <c r="D17" s="19"/>
      <c r="E17" s="242"/>
      <c r="F17" s="19"/>
      <c r="G17" s="278">
        <f>IF($B$9="Choisir dans la liste",0,IF($D$10&gt;0,0,VLOOKUP($B$9,'LISTE DES DIPLOMES EP + DUREE'!$B$3:$L$34,7,FALSE)*$F$9))</f>
        <v>0</v>
      </c>
      <c r="H17" s="19"/>
      <c r="I17" s="240" t="str">
        <f>IF($B$9="Choisir dans la liste","",IF(G17=0,0,B17+C17+E17+G17))</f>
        <v/>
      </c>
      <c r="J17" s="20"/>
    </row>
    <row r="18" spans="1:10" ht="26.25" customHeight="1" x14ac:dyDescent="0.25">
      <c r="A18" s="287" t="s">
        <v>296</v>
      </c>
      <c r="B18" s="242"/>
      <c r="C18" s="242"/>
      <c r="D18" s="19"/>
      <c r="E18" s="242"/>
      <c r="F18" s="19"/>
      <c r="G18" s="278">
        <f>IF($B$9="Choisir dans la liste",0,IF($D$10&gt;0,0,VLOOKUP($B$9,'LISTE DES DIPLOMES EP + DUREE'!$B$3:$L$34,8,FALSE)*$F$9))</f>
        <v>0</v>
      </c>
      <c r="H18" s="19"/>
      <c r="I18" s="240" t="str">
        <f>IF($B$9="Choisir dans la liste","",IF(G18=0,0,B18+C18+E18+G18))</f>
        <v/>
      </c>
      <c r="J18" s="20"/>
    </row>
    <row r="19" spans="1:10" ht="26.25" customHeight="1" x14ac:dyDescent="0.25">
      <c r="A19" s="287" t="s">
        <v>297</v>
      </c>
      <c r="B19" s="242"/>
      <c r="C19" s="242"/>
      <c r="D19" s="19"/>
      <c r="E19" s="242"/>
      <c r="F19" s="19"/>
      <c r="G19" s="278">
        <f>IF($B$9="Choisir dans la liste",0,IF($D$10&gt;0,0,VLOOKUP($B$9,'LISTE DES DIPLOMES EP + DUREE'!$B$3:$L$34,9,FALSE)*$F$9))</f>
        <v>0</v>
      </c>
      <c r="H19" s="19"/>
      <c r="I19" s="240" t="str">
        <f>IF($B$9="Choisir dans la liste","",IF(G19=0,0,B19+C19+E19+G19))</f>
        <v/>
      </c>
      <c r="J19" s="20"/>
    </row>
    <row r="20" spans="1:10" ht="26.25" customHeight="1" x14ac:dyDescent="0.25">
      <c r="A20" s="287" t="s">
        <v>298</v>
      </c>
      <c r="B20" s="242"/>
      <c r="C20" s="242"/>
      <c r="D20" s="19"/>
      <c r="E20" s="242"/>
      <c r="F20" s="19"/>
      <c r="G20" s="278">
        <f>IF($B$9="Choisir dans la liste",0,IF($D$10&gt;0,0,VLOOKUP($B$9,'LISTE DES DIPLOMES EP + DUREE'!$B$3:$L$34,10,FALSE)*$F$9))</f>
        <v>0</v>
      </c>
      <c r="H20" s="19"/>
      <c r="I20" s="240" t="str">
        <f>IF($B$9="Choisir dans la liste","",IF(G20=0,0,B20+C20+E20+G20))</f>
        <v/>
      </c>
      <c r="J20" s="21"/>
    </row>
    <row r="21" spans="1:10" ht="26.25" customHeight="1" x14ac:dyDescent="0.25">
      <c r="A21" s="287" t="s">
        <v>299</v>
      </c>
      <c r="B21" s="242"/>
      <c r="C21" s="242"/>
      <c r="D21" s="19"/>
      <c r="E21" s="242"/>
      <c r="F21" s="19"/>
      <c r="G21" s="278">
        <f>IF($B$9="Choisir dans la liste",0,IF($D$10&gt;0,0,VLOOKUP($B$9,'LISTE DES DIPLOMES EP + DUREE'!$B$3:$L$34,11,FALSE)*$F$9))</f>
        <v>0</v>
      </c>
      <c r="H21" s="19"/>
      <c r="I21" s="240" t="str">
        <f>IF($B$9="Choisir dans la liste","",IF(G21=0,0,B21+C21+E21+G21))</f>
        <v/>
      </c>
      <c r="J21" s="21"/>
    </row>
    <row r="22" spans="1:10" s="264" customFormat="1" ht="26.25" customHeight="1" x14ac:dyDescent="0.3">
      <c r="A22" s="22" t="s">
        <v>9</v>
      </c>
      <c r="B22" s="243">
        <f>SUM(B17:B21)</f>
        <v>0</v>
      </c>
      <c r="C22" s="243">
        <f>SUM(C17:C21)</f>
        <v>0</v>
      </c>
      <c r="D22" s="23"/>
      <c r="E22" s="239">
        <f>SUM(E17:E21)</f>
        <v>0</v>
      </c>
      <c r="F22" s="23"/>
      <c r="G22" s="239" t="str">
        <f>IF(B9="Choisir dans la liste","",IF(D10&gt;0,"",IF(G17=0,"Coûts ventilés par l'ANFH",G17+G18+G19+G20+G21)))</f>
        <v/>
      </c>
      <c r="H22" s="23" t="e">
        <f>IF(G17&gt;0,0,IF(B11="",D10*F9,B11*F9))</f>
        <v>#VALUE!</v>
      </c>
      <c r="I22" s="244" t="e">
        <f>IF(G17=0,B22+C22+E22+H22,SUM(I17:I21))</f>
        <v>#VALUE!</v>
      </c>
      <c r="J22" s="24"/>
    </row>
    <row r="23" spans="1:10" ht="26.25" customHeight="1" x14ac:dyDescent="0.25">
      <c r="A23" s="37"/>
      <c r="E23" s="48"/>
      <c r="J23" s="38"/>
    </row>
    <row r="24" spans="1:10" ht="26.25" customHeight="1" x14ac:dyDescent="0.25">
      <c r="A24" s="37"/>
      <c r="J24" s="39"/>
    </row>
    <row r="25" spans="1:10" ht="26.25" customHeight="1" x14ac:dyDescent="0.25">
      <c r="A25" s="37"/>
      <c r="B25" s="365" t="s">
        <v>283</v>
      </c>
      <c r="C25" s="365"/>
      <c r="D25" s="365"/>
      <c r="E25" s="371" t="e">
        <f>I22-I25</f>
        <v>#VALUE!</v>
      </c>
      <c r="F25" s="371"/>
      <c r="G25" s="365" t="s">
        <v>284</v>
      </c>
      <c r="H25" s="365"/>
      <c r="I25" s="372"/>
      <c r="J25" s="372"/>
    </row>
    <row r="26" spans="1:10" ht="26.25" customHeight="1" x14ac:dyDescent="0.25">
      <c r="A26" s="37"/>
      <c r="B26" s="33"/>
      <c r="C26" s="33"/>
      <c r="D26" s="33"/>
      <c r="E26" s="335"/>
      <c r="F26" s="335"/>
      <c r="G26" s="33"/>
      <c r="H26" s="33"/>
      <c r="I26" s="336"/>
      <c r="J26" s="337"/>
    </row>
    <row r="27" spans="1:10" ht="26.25" customHeight="1" x14ac:dyDescent="0.25">
      <c r="A27" s="373" t="s">
        <v>334</v>
      </c>
      <c r="B27" s="374"/>
      <c r="C27" s="374"/>
      <c r="D27" s="374"/>
      <c r="E27" s="374"/>
      <c r="F27" s="374"/>
      <c r="G27" s="42"/>
      <c r="H27" s="43"/>
      <c r="I27" s="44"/>
      <c r="J27" s="45"/>
    </row>
    <row r="28" spans="1:10" s="264" customFormat="1" ht="26.25" customHeight="1" x14ac:dyDescent="0.3"/>
  </sheetData>
  <sheetProtection algorithmName="SHA-512" hashValue="8voPUFAMQDvqDGc4EiMNt7L2Uog2QJ8PXEpdTj90RvNzFxNAgTfO3/ag6XV/cgWY/uG1RdTL6GisoRfVkEAkeA==" saltValue="uNxYvIAeSTDnzwhA8Ej52Q==" spinCount="100000" sheet="1" selectLockedCells="1"/>
  <mergeCells count="33">
    <mergeCell ref="B8:D8"/>
    <mergeCell ref="I8:J8"/>
    <mergeCell ref="C2:F2"/>
    <mergeCell ref="A4:B4"/>
    <mergeCell ref="C4:G4"/>
    <mergeCell ref="A6:J6"/>
    <mergeCell ref="I7:J7"/>
    <mergeCell ref="A14:J14"/>
    <mergeCell ref="B9:D9"/>
    <mergeCell ref="I9:J9"/>
    <mergeCell ref="A10:C10"/>
    <mergeCell ref="I10:J10"/>
    <mergeCell ref="C11:D11"/>
    <mergeCell ref="I11:J11"/>
    <mergeCell ref="B12:C12"/>
    <mergeCell ref="E12:F12"/>
    <mergeCell ref="I12:J12"/>
    <mergeCell ref="B13:F13"/>
    <mergeCell ref="I13:J13"/>
    <mergeCell ref="A27:F27"/>
    <mergeCell ref="H15:H16"/>
    <mergeCell ref="I15:I16"/>
    <mergeCell ref="J15:J16"/>
    <mergeCell ref="B25:D25"/>
    <mergeCell ref="E25:F25"/>
    <mergeCell ref="G25:H25"/>
    <mergeCell ref="I25:J25"/>
    <mergeCell ref="A15:A16"/>
    <mergeCell ref="B15:C15"/>
    <mergeCell ref="D15:D16"/>
    <mergeCell ref="E15:E16"/>
    <mergeCell ref="F15:F16"/>
    <mergeCell ref="G15:G16"/>
  </mergeCells>
  <pageMargins left="0.39370078740157483" right="0" top="0.15748031496062992" bottom="0.19685039370078741" header="0" footer="0.11811023622047245"/>
  <pageSetup paperSize="9" scale="62" orientation="landscape" r:id="rId1"/>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20833" r:id="rId5" name="Check Box 1">
              <controlPr defaultSize="0" autoFill="0" autoLine="0" autoPict="0">
                <anchor moveWithCells="1">
                  <from>
                    <xdr:col>8</xdr:col>
                    <xdr:colOff>68580</xdr:colOff>
                    <xdr:row>8</xdr:row>
                    <xdr:rowOff>327660</xdr:rowOff>
                  </from>
                  <to>
                    <xdr:col>8</xdr:col>
                    <xdr:colOff>457200</xdr:colOff>
                    <xdr:row>9</xdr:row>
                    <xdr:rowOff>342900</xdr:rowOff>
                  </to>
                </anchor>
              </controlPr>
            </control>
          </mc:Choice>
        </mc:AlternateContent>
        <mc:AlternateContent xmlns:mc="http://schemas.openxmlformats.org/markup-compatibility/2006">
          <mc:Choice Requires="x14">
            <control shapeId="120834" r:id="rId6" name="Check Box 2">
              <controlPr defaultSize="0" autoFill="0" autoLine="0" autoPict="0">
                <anchor moveWithCells="1">
                  <from>
                    <xdr:col>8</xdr:col>
                    <xdr:colOff>68580</xdr:colOff>
                    <xdr:row>8</xdr:row>
                    <xdr:rowOff>76200</xdr:rowOff>
                  </from>
                  <to>
                    <xdr:col>8</xdr:col>
                    <xdr:colOff>1066800</xdr:colOff>
                    <xdr:row>9</xdr:row>
                    <xdr:rowOff>99060</xdr:rowOff>
                  </to>
                </anchor>
              </controlPr>
            </control>
          </mc:Choice>
        </mc:AlternateContent>
        <mc:AlternateContent xmlns:mc="http://schemas.openxmlformats.org/markup-compatibility/2006">
          <mc:Choice Requires="x14">
            <control shapeId="120835" r:id="rId7" name="Check Box 3">
              <controlPr defaultSize="0" autoFill="0" autoLine="0" autoPict="0">
                <anchor moveWithCells="1">
                  <from>
                    <xdr:col>8</xdr:col>
                    <xdr:colOff>22860</xdr:colOff>
                    <xdr:row>7</xdr:row>
                    <xdr:rowOff>7620</xdr:rowOff>
                  </from>
                  <to>
                    <xdr:col>8</xdr:col>
                    <xdr:colOff>1021080</xdr:colOff>
                    <xdr:row>7</xdr:row>
                    <xdr:rowOff>365760</xdr:rowOff>
                  </to>
                </anchor>
              </controlPr>
            </control>
          </mc:Choice>
        </mc:AlternateContent>
        <mc:AlternateContent xmlns:mc="http://schemas.openxmlformats.org/markup-compatibility/2006">
          <mc:Choice Requires="x14">
            <control shapeId="120836" r:id="rId8" name="Check Box 4">
              <controlPr defaultSize="0" autoFill="0" autoLine="0" autoPict="0">
                <anchor moveWithCells="1">
                  <from>
                    <xdr:col>8</xdr:col>
                    <xdr:colOff>68580</xdr:colOff>
                    <xdr:row>9</xdr:row>
                    <xdr:rowOff>228600</xdr:rowOff>
                  </from>
                  <to>
                    <xdr:col>8</xdr:col>
                    <xdr:colOff>457200</xdr:colOff>
                    <xdr:row>11</xdr:row>
                    <xdr:rowOff>60960</xdr:rowOff>
                  </to>
                </anchor>
              </controlPr>
            </control>
          </mc:Choice>
        </mc:AlternateContent>
        <mc:AlternateContent xmlns:mc="http://schemas.openxmlformats.org/markup-compatibility/2006">
          <mc:Choice Requires="x14">
            <control shapeId="120837" r:id="rId9" name="Check Box 5">
              <controlPr defaultSize="0" autoFill="0" autoLine="0" autoPict="0">
                <anchor moveWithCells="1">
                  <from>
                    <xdr:col>8</xdr:col>
                    <xdr:colOff>60960</xdr:colOff>
                    <xdr:row>10</xdr:row>
                    <xdr:rowOff>312420</xdr:rowOff>
                  </from>
                  <to>
                    <xdr:col>8</xdr:col>
                    <xdr:colOff>449580</xdr:colOff>
                    <xdr:row>11</xdr:row>
                    <xdr:rowOff>327660</xdr:rowOff>
                  </to>
                </anchor>
              </controlPr>
            </control>
          </mc:Choice>
        </mc:AlternateContent>
        <mc:AlternateContent xmlns:mc="http://schemas.openxmlformats.org/markup-compatibility/2006">
          <mc:Choice Requires="x14">
            <control shapeId="120838" r:id="rId10" name="Check Box 6">
              <controlPr defaultSize="0" autoFill="0" autoLine="0" autoPict="0">
                <anchor moveWithCells="1">
                  <from>
                    <xdr:col>8</xdr:col>
                    <xdr:colOff>60960</xdr:colOff>
                    <xdr:row>11</xdr:row>
                    <xdr:rowOff>312420</xdr:rowOff>
                  </from>
                  <to>
                    <xdr:col>8</xdr:col>
                    <xdr:colOff>449580</xdr:colOff>
                    <xdr:row>12</xdr:row>
                    <xdr:rowOff>228600</xdr:rowOff>
                  </to>
                </anchor>
              </controlPr>
            </control>
          </mc:Choice>
        </mc:AlternateContent>
        <mc:AlternateContent xmlns:mc="http://schemas.openxmlformats.org/markup-compatibility/2006">
          <mc:Choice Requires="x14">
            <control shapeId="120839" r:id="rId11" name="Check Box 7">
              <controlPr defaultSize="0" autoFill="0" autoLine="0" autoPict="0">
                <anchor moveWithCells="1">
                  <from>
                    <xdr:col>8</xdr:col>
                    <xdr:colOff>60960</xdr:colOff>
                    <xdr:row>11</xdr:row>
                    <xdr:rowOff>312420</xdr:rowOff>
                  </from>
                  <to>
                    <xdr:col>8</xdr:col>
                    <xdr:colOff>449580</xdr:colOff>
                    <xdr:row>12</xdr:row>
                    <xdr:rowOff>228600</xdr:rowOff>
                  </to>
                </anchor>
              </controlPr>
            </control>
          </mc:Choice>
        </mc:AlternateContent>
        <mc:AlternateContent xmlns:mc="http://schemas.openxmlformats.org/markup-compatibility/2006">
          <mc:Choice Requires="x14">
            <control shapeId="120840" r:id="rId12" name="Check Box 8">
              <controlPr defaultSize="0" autoFill="0" autoLine="0" autoPict="0">
                <anchor moveWithCells="1">
                  <from>
                    <xdr:col>8</xdr:col>
                    <xdr:colOff>68580</xdr:colOff>
                    <xdr:row>9</xdr:row>
                    <xdr:rowOff>327660</xdr:rowOff>
                  </from>
                  <to>
                    <xdr:col>8</xdr:col>
                    <xdr:colOff>457200</xdr:colOff>
                    <xdr:row>10</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r:uid="{CC859BE2-B98A-4D15-84D1-639ABB392DE1}">
          <x14:formula1>
            <xm:f>'LISTE DES GRADES ET CATEGORIES'!$A$4:$A$20</xm:f>
          </x14:formula1>
          <xm:sqref>F8</xm:sqref>
        </x14:dataValidation>
        <x14:dataValidation type="list" allowBlank="1" showInputMessage="1" showErrorMessage="1" xr:uid="{97194913-50D4-4069-A54C-B2C84E57AC0C}">
          <x14:formula1>
            <xm:f>'Liste Ets'!$A$1:$A$107</xm:f>
          </x14:formula1>
          <xm:sqref>C4:G4</xm:sqref>
        </x14:dataValidation>
        <x14:dataValidation type="list" allowBlank="1" showInputMessage="1" showErrorMessage="1" xr:uid="{B72D2FB4-3D17-4DDF-B314-5019E6229907}">
          <x14:formula1>
            <xm:f>'LISTE DES DIPLOMES EP + DUREE'!$B$2:$B$34</xm:f>
          </x14:formula1>
          <xm:sqref>B9:D9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c l G C W O R 7 1 4 i m A A A A 9 g A A A B I A H A B D b 2 5 m a W c v U G F j a 2 F n Z S 5 4 b W w g o h g A K K A U A A A A A A A A A A A A A A A A A A A A A A A A A A A A h Y 8 x D o I w G I W v Q r r T Q j W G k J 8 y m D h J Y j Q x r k 2 p 0 A j F t M V y N w e P 5 B X E K O r m + L 7 3 D e / d r z f I h 7 Y J L t J Y 1 e k M x T h C g d S i K 5 W u M t S 7 Y 5 i g n M G G i x O v Z D D K 2 q a D L T N U O 3 d O C f H e Y z / D n a k I j a K Y H I r 1 T t S y 5 e g j q / 9 y q L R 1 X A u J G O x f Y x j F M Z 3 j B U 1 w B G S C U C j 9 F e i 4 9 9 n + Q F j 2 j e u N Z E c T r r Z A p g j k / Y E 9 A F B L A w Q U A A I A C A B y U Y J 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c l G C W C i K R 7 g O A A A A E Q A A A B M A H A B G b 3 J t d W x h c y 9 T Z W N 0 a W 9 u M S 5 t I K I Y A C i g F A A A A A A A A A A A A A A A A A A A A A A A A A A A A C t O T S 7 J z M 9 T C I b Q h t Y A U E s B A i 0 A F A A C A A g A c l G C W O R 7 1 4 i m A A A A 9 g A A A B I A A A A A A A A A A A A A A A A A A A A A A E N v b m Z p Z y 9 Q Y W N r Y W d l L n h t b F B L A Q I t A B Q A A g A I A H J R g l g P y u m r p A A A A O k A A A A T A A A A A A A A A A A A A A A A A P I A A A B b Q 2 9 u d G V u d F 9 U e X B l c 1 0 u e G 1 s U E s B A i 0 A F A A C A A g A c l G C W C i K R 7 g O A A A A E Q A A A B M A A A A A A A A A A A A A A A A A 4 w E A A E Z v c m 1 1 b G F z L 1 N l Y 3 R p b 2 4 x L m 1 Q S w U G A A A A A A M A A w D C A A A A P 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P G J k q u z i P p P l p 2 0 9 6 p a 6 O g A A A A A A g A A A A A A A 2 Y A A M A A A A A Q A A A A a N O d e A G D 7 D 1 g U C N n A M 3 j I w A A A A A E g A A A o A A A A B A A A A D e g q t S w T m U a b n 4 i F a g d R G / U A A A A J + Q r 9 w L V c Q u u c a H E F z + W b n 7 Z A R + 5 H k F Z v J 8 K 5 6 6 R L w r R Q 3 C X I f g f 7 h Y o 4 8 O Y k r r H X I z Y p g Z r 7 W Q v p v d i n C F 8 b V Y d l q E 4 3 B I A h O M Z s a 5 V o m K F A A A A A q v A m E m 7 q V O F 6 Z S v A / N S m N r / u / n < / D a t a M a s h u p > 
</file>

<file path=customXml/itemProps1.xml><?xml version="1.0" encoding="utf-8"?>
<ds:datastoreItem xmlns:ds="http://schemas.openxmlformats.org/officeDocument/2006/customXml" ds:itemID="{4C019568-0330-4D57-8C90-E61D1506F14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18</vt:i4>
      </vt:variant>
      <vt:variant>
        <vt:lpstr>Plages nommées</vt:lpstr>
      </vt:variant>
      <vt:variant>
        <vt:i4>18</vt:i4>
      </vt:variant>
    </vt:vector>
  </HeadingPairs>
  <TitlesOfParts>
    <vt:vector size="36" baseType="lpstr">
      <vt:lpstr>Politique EP Ets</vt:lpstr>
      <vt:lpstr>EP 1</vt:lpstr>
      <vt:lpstr>EP 2</vt:lpstr>
      <vt:lpstr>EP 3</vt:lpstr>
      <vt:lpstr>EP 4</vt:lpstr>
      <vt:lpstr>EP 5</vt:lpstr>
      <vt:lpstr>EP 6</vt:lpstr>
      <vt:lpstr>EP 7</vt:lpstr>
      <vt:lpstr>EP 8</vt:lpstr>
      <vt:lpstr>EP 9</vt:lpstr>
      <vt:lpstr>EP 10</vt:lpstr>
      <vt:lpstr>EP AGENT SANS POSTE 1</vt:lpstr>
      <vt:lpstr>EP AGENT SANS POSTE 2</vt:lpstr>
      <vt:lpstr>EP AGENT SANS POSTE 3</vt:lpstr>
      <vt:lpstr>AIDE CALCUL DEPLACEMENT</vt:lpstr>
      <vt:lpstr>LISTE DES GRADES ET CATEGORIES</vt:lpstr>
      <vt:lpstr>LISTE DES DIPLOMES EP + DUREE</vt:lpstr>
      <vt:lpstr>Liste Ets</vt:lpstr>
      <vt:lpstr>diplomes</vt:lpstr>
      <vt:lpstr>Liste_diplomes</vt:lpstr>
      <vt:lpstr>moisdiplomes</vt:lpstr>
      <vt:lpstr>'AIDE CALCUL DEPLACEMENT'!Zone_d_impression</vt:lpstr>
      <vt:lpstr>'EP 1'!Zone_d_impression</vt:lpstr>
      <vt:lpstr>'EP 10'!Zone_d_impression</vt:lpstr>
      <vt:lpstr>'EP 2'!Zone_d_impression</vt:lpstr>
      <vt:lpstr>'EP 3'!Zone_d_impression</vt:lpstr>
      <vt:lpstr>'EP 4'!Zone_d_impression</vt:lpstr>
      <vt:lpstr>'EP 5'!Zone_d_impression</vt:lpstr>
      <vt:lpstr>'EP 6'!Zone_d_impression</vt:lpstr>
      <vt:lpstr>'EP 7'!Zone_d_impression</vt:lpstr>
      <vt:lpstr>'EP 8'!Zone_d_impression</vt:lpstr>
      <vt:lpstr>'EP 9'!Zone_d_impression</vt:lpstr>
      <vt:lpstr>'EP AGENT SANS POSTE 1'!Zone_d_impression</vt:lpstr>
      <vt:lpstr>'EP AGENT SANS POSTE 2'!Zone_d_impression</vt:lpstr>
      <vt:lpstr>'EP AGENT SANS POSTE 3'!Zone_d_impression</vt:lpstr>
      <vt:lpstr>'Politique EP Ets'!Zone_d_impression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isabelle</dc:creator>
  <cp:lastModifiedBy>CHANCHE Martine</cp:lastModifiedBy>
  <cp:lastPrinted>2024-04-02T07:23:41Z</cp:lastPrinted>
  <dcterms:created xsi:type="dcterms:W3CDTF">2014-10-07T08:54:01Z</dcterms:created>
  <dcterms:modified xsi:type="dcterms:W3CDTF">2024-04-08T07:32:32Z</dcterms:modified>
</cp:coreProperties>
</file>