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quitaine\_00 - ÉTUDES PROMOTIONNELLES\2026\_RECENSEMENT 2EME SEMESTRE\Guichet vert\"/>
    </mc:Choice>
  </mc:AlternateContent>
  <xr:revisionPtr revIDLastSave="0" documentId="8_{A41570F1-97E6-4E25-931A-11692B442AD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censement" sheetId="2" r:id="rId1"/>
    <sheet name="Recensement (2)" sheetId="6" r:id="rId2"/>
    <sheet name="Données" sheetId="4" state="hidden" r:id="rId3"/>
  </sheets>
  <definedNames>
    <definedName name="ADMIS" localSheetId="1">Données!#REF!</definedName>
    <definedName name="ADMIS">Données!#REF!</definedName>
    <definedName name="Admission" localSheetId="1">Données!#REF!</definedName>
    <definedName name="Admission">Données!#REF!</definedName>
    <definedName name="EP">Données!$B$1:$B$31</definedName>
    <definedName name="ÉTABLISSEMENTS">Données!$A$1:$A$12</definedName>
    <definedName name="ETS">Données!$A$1</definedName>
    <definedName name="GRADES">Données!$A$14:$A$139</definedName>
    <definedName name="Report" localSheetId="1">Données!#REF!</definedName>
    <definedName name="Report">Données!#REF!</definedName>
    <definedName name="_xlnm.Print_Area" localSheetId="0">Recensement!$A$1:$J$70</definedName>
    <definedName name="_xlnm.Print_Area" localSheetId="1">'Recensement (2)'!$A$1:$I$59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2" l="1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45" i="2"/>
  <c r="F52" i="6" l="1"/>
  <c r="E35" i="6" l="1"/>
  <c r="E31" i="6"/>
  <c r="E30" i="6"/>
  <c r="G35" i="6" l="1"/>
  <c r="G31" i="6"/>
  <c r="H31" i="6"/>
  <c r="G30" i="6"/>
  <c r="AE6" i="2"/>
  <c r="AF6" i="2"/>
  <c r="AG6" i="2"/>
  <c r="AE7" i="2"/>
  <c r="AF7" i="2"/>
  <c r="AG7" i="2"/>
  <c r="AE8" i="2"/>
  <c r="AF8" i="2"/>
  <c r="AG8" i="2"/>
  <c r="AE9" i="2"/>
  <c r="AF9" i="2"/>
  <c r="AG9" i="2"/>
  <c r="AE10" i="2"/>
  <c r="AF10" i="2"/>
  <c r="AG10" i="2"/>
  <c r="AE11" i="2"/>
  <c r="AF11" i="2"/>
  <c r="AG11" i="2"/>
  <c r="AE12" i="2"/>
  <c r="AF12" i="2"/>
  <c r="AG12" i="2"/>
  <c r="AE13" i="2"/>
  <c r="AF13" i="2"/>
  <c r="AG13" i="2"/>
  <c r="AE14" i="2"/>
  <c r="AF14" i="2"/>
  <c r="AG14" i="2"/>
  <c r="AE15" i="2"/>
  <c r="AF15" i="2"/>
  <c r="AG15" i="2"/>
  <c r="AE16" i="2"/>
  <c r="AF16" i="2"/>
  <c r="AG16" i="2"/>
  <c r="AE17" i="2"/>
  <c r="AF17" i="2"/>
  <c r="AG17" i="2"/>
  <c r="AE18" i="2"/>
  <c r="AF18" i="2"/>
  <c r="AG18" i="2"/>
  <c r="AE19" i="2"/>
  <c r="AF19" i="2"/>
  <c r="AG19" i="2"/>
  <c r="AE20" i="2"/>
  <c r="AF20" i="2"/>
  <c r="AG20" i="2"/>
  <c r="AE21" i="2"/>
  <c r="AF21" i="2"/>
  <c r="AG21" i="2"/>
  <c r="AE22" i="2"/>
  <c r="AF22" i="2"/>
  <c r="AG22" i="2"/>
  <c r="AE23" i="2"/>
  <c r="AF23" i="2"/>
  <c r="AG23" i="2"/>
  <c r="AE24" i="2"/>
  <c r="AF24" i="2"/>
  <c r="AG24" i="2"/>
  <c r="AE25" i="2"/>
  <c r="AF25" i="2"/>
  <c r="AG25" i="2"/>
  <c r="AE26" i="2"/>
  <c r="AF26" i="2"/>
  <c r="AG26" i="2"/>
  <c r="AE27" i="2"/>
  <c r="AF27" i="2"/>
  <c r="AG27" i="2"/>
  <c r="AE28" i="2"/>
  <c r="AF28" i="2"/>
  <c r="AG28" i="2"/>
  <c r="AE29" i="2"/>
  <c r="AF29" i="2"/>
  <c r="AG29" i="2"/>
  <c r="AE30" i="2"/>
  <c r="AF30" i="2"/>
  <c r="AG30" i="2"/>
  <c r="AE31" i="2"/>
  <c r="AF31" i="2"/>
  <c r="AG31" i="2"/>
  <c r="AE32" i="2"/>
  <c r="AF32" i="2"/>
  <c r="AG32" i="2"/>
  <c r="AE33" i="2"/>
  <c r="AF33" i="2"/>
  <c r="AG33" i="2"/>
  <c r="AE34" i="2"/>
  <c r="AF34" i="2"/>
  <c r="AG34" i="2"/>
  <c r="AE35" i="2"/>
  <c r="AF35" i="2"/>
  <c r="AG35" i="2"/>
  <c r="AE36" i="2"/>
  <c r="AF36" i="2"/>
  <c r="AG36" i="2"/>
  <c r="AE37" i="2"/>
  <c r="AF37" i="2"/>
  <c r="AG37" i="2"/>
  <c r="AE38" i="2"/>
  <c r="AF38" i="2"/>
  <c r="AG38" i="2"/>
  <c r="AE39" i="2"/>
  <c r="AF39" i="2"/>
  <c r="AG39" i="2"/>
  <c r="AE40" i="2"/>
  <c r="AF40" i="2"/>
  <c r="AG40" i="2"/>
  <c r="AE41" i="2"/>
  <c r="AF41" i="2"/>
  <c r="AG41" i="2"/>
  <c r="AE42" i="2"/>
  <c r="AF42" i="2"/>
  <c r="AG42" i="2"/>
  <c r="AE43" i="2"/>
  <c r="AF43" i="2"/>
  <c r="AG43" i="2"/>
  <c r="AE44" i="2"/>
  <c r="AF44" i="2"/>
  <c r="AG44" i="2"/>
  <c r="AG5" i="2"/>
  <c r="AG65" i="2" s="1"/>
  <c r="AF5" i="2"/>
  <c r="AF65" i="2" s="1"/>
  <c r="AE5" i="2"/>
  <c r="AE65" i="2" s="1"/>
  <c r="AC6" i="2"/>
  <c r="AD6" i="2"/>
  <c r="AC7" i="2"/>
  <c r="AD7" i="2"/>
  <c r="AC8" i="2"/>
  <c r="AD8" i="2"/>
  <c r="AC9" i="2"/>
  <c r="AD9" i="2"/>
  <c r="AC10" i="2"/>
  <c r="AD10" i="2"/>
  <c r="AC11" i="2"/>
  <c r="AD11" i="2"/>
  <c r="AC12" i="2"/>
  <c r="AD12" i="2"/>
  <c r="AC13" i="2"/>
  <c r="AD13" i="2"/>
  <c r="AC14" i="2"/>
  <c r="AD14" i="2"/>
  <c r="AC15" i="2"/>
  <c r="AD15" i="2"/>
  <c r="AC16" i="2"/>
  <c r="AD16" i="2"/>
  <c r="AC17" i="2"/>
  <c r="AD17" i="2"/>
  <c r="AC18" i="2"/>
  <c r="AD18" i="2"/>
  <c r="AC19" i="2"/>
  <c r="AD19" i="2"/>
  <c r="AC20" i="2"/>
  <c r="AD20" i="2"/>
  <c r="AC21" i="2"/>
  <c r="AD21" i="2"/>
  <c r="AC22" i="2"/>
  <c r="AD22" i="2"/>
  <c r="AC23" i="2"/>
  <c r="AD23" i="2"/>
  <c r="AC24" i="2"/>
  <c r="AD24" i="2"/>
  <c r="AC25" i="2"/>
  <c r="AD25" i="2"/>
  <c r="AC26" i="2"/>
  <c r="AD26" i="2"/>
  <c r="AC27" i="2"/>
  <c r="AD27" i="2"/>
  <c r="AC28" i="2"/>
  <c r="AD28" i="2"/>
  <c r="AC29" i="2"/>
  <c r="AD29" i="2"/>
  <c r="AC30" i="2"/>
  <c r="AD30" i="2"/>
  <c r="AC31" i="2"/>
  <c r="AD31" i="2"/>
  <c r="AC32" i="2"/>
  <c r="AD32" i="2"/>
  <c r="AC33" i="2"/>
  <c r="AD33" i="2"/>
  <c r="AC34" i="2"/>
  <c r="AD34" i="2"/>
  <c r="AC35" i="2"/>
  <c r="AD35" i="2"/>
  <c r="AC36" i="2"/>
  <c r="AD36" i="2"/>
  <c r="AC37" i="2"/>
  <c r="AD37" i="2"/>
  <c r="AC38" i="2"/>
  <c r="AD38" i="2"/>
  <c r="AC39" i="2"/>
  <c r="AD39" i="2"/>
  <c r="AC40" i="2"/>
  <c r="AD40" i="2"/>
  <c r="AC41" i="2"/>
  <c r="AD41" i="2"/>
  <c r="AC42" i="2"/>
  <c r="AD42" i="2"/>
  <c r="AC43" i="2"/>
  <c r="AD43" i="2"/>
  <c r="AC44" i="2"/>
  <c r="AD44" i="2"/>
  <c r="AD5" i="2"/>
  <c r="AD65" i="2" s="1"/>
  <c r="AC5" i="2"/>
  <c r="AC65" i="2" s="1"/>
  <c r="AA6" i="2"/>
  <c r="AB6" i="2"/>
  <c r="AA7" i="2"/>
  <c r="AB7" i="2"/>
  <c r="AA8" i="2"/>
  <c r="AB8" i="2"/>
  <c r="AA9" i="2"/>
  <c r="AB9" i="2"/>
  <c r="AA10" i="2"/>
  <c r="AB10" i="2"/>
  <c r="AA11" i="2"/>
  <c r="AB11" i="2"/>
  <c r="AA12" i="2"/>
  <c r="AB12" i="2"/>
  <c r="AA13" i="2"/>
  <c r="AB13" i="2"/>
  <c r="AA14" i="2"/>
  <c r="AB14" i="2"/>
  <c r="AA15" i="2"/>
  <c r="AB15" i="2"/>
  <c r="AA16" i="2"/>
  <c r="AB16" i="2"/>
  <c r="AA17" i="2"/>
  <c r="AB17" i="2"/>
  <c r="AA18" i="2"/>
  <c r="AB18" i="2"/>
  <c r="AA19" i="2"/>
  <c r="AB19" i="2"/>
  <c r="AA20" i="2"/>
  <c r="AB20" i="2"/>
  <c r="AA21" i="2"/>
  <c r="AB21" i="2"/>
  <c r="AA22" i="2"/>
  <c r="AB22" i="2"/>
  <c r="AA23" i="2"/>
  <c r="AB23" i="2"/>
  <c r="AA24" i="2"/>
  <c r="AB24" i="2"/>
  <c r="AA25" i="2"/>
  <c r="AB25" i="2"/>
  <c r="AA26" i="2"/>
  <c r="AB26" i="2"/>
  <c r="AA27" i="2"/>
  <c r="AB27" i="2"/>
  <c r="AA28" i="2"/>
  <c r="AB28" i="2"/>
  <c r="AA29" i="2"/>
  <c r="AB29" i="2"/>
  <c r="AA30" i="2"/>
  <c r="AB30" i="2"/>
  <c r="AA31" i="2"/>
  <c r="AB31" i="2"/>
  <c r="AA32" i="2"/>
  <c r="AB32" i="2"/>
  <c r="AA33" i="2"/>
  <c r="AB33" i="2"/>
  <c r="AA34" i="2"/>
  <c r="AB34" i="2"/>
  <c r="AA35" i="2"/>
  <c r="AB35" i="2"/>
  <c r="AA36" i="2"/>
  <c r="AB36" i="2"/>
  <c r="AA37" i="2"/>
  <c r="AB37" i="2"/>
  <c r="AA38" i="2"/>
  <c r="AB38" i="2"/>
  <c r="AA39" i="2"/>
  <c r="AB39" i="2"/>
  <c r="AA40" i="2"/>
  <c r="AB40" i="2"/>
  <c r="AA41" i="2"/>
  <c r="AB41" i="2"/>
  <c r="AA42" i="2"/>
  <c r="AB42" i="2"/>
  <c r="AA43" i="2"/>
  <c r="AB43" i="2"/>
  <c r="AA44" i="2"/>
  <c r="AB44" i="2"/>
  <c r="AB5" i="2"/>
  <c r="AB65" i="2" s="1"/>
  <c r="AA5" i="2"/>
  <c r="AA65" i="2" s="1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5" i="2"/>
  <c r="Z65" i="2" s="1"/>
  <c r="Z66" i="2"/>
  <c r="V6" i="2"/>
  <c r="W6" i="2"/>
  <c r="X6" i="2"/>
  <c r="Y6" i="2"/>
  <c r="V7" i="2"/>
  <c r="W7" i="2"/>
  <c r="X7" i="2"/>
  <c r="Y7" i="2"/>
  <c r="V8" i="2"/>
  <c r="W8" i="2"/>
  <c r="X8" i="2"/>
  <c r="Y8" i="2"/>
  <c r="V9" i="2"/>
  <c r="W9" i="2"/>
  <c r="X9" i="2"/>
  <c r="Y9" i="2"/>
  <c r="V10" i="2"/>
  <c r="W10" i="2"/>
  <c r="X10" i="2"/>
  <c r="Y10" i="2"/>
  <c r="V11" i="2"/>
  <c r="W11" i="2"/>
  <c r="X11" i="2"/>
  <c r="Y11" i="2"/>
  <c r="V12" i="2"/>
  <c r="W12" i="2"/>
  <c r="X12" i="2"/>
  <c r="Y12" i="2"/>
  <c r="V13" i="2"/>
  <c r="W13" i="2"/>
  <c r="X13" i="2"/>
  <c r="Y13" i="2"/>
  <c r="V14" i="2"/>
  <c r="W14" i="2"/>
  <c r="X14" i="2"/>
  <c r="Y14" i="2"/>
  <c r="V15" i="2"/>
  <c r="W15" i="2"/>
  <c r="X15" i="2"/>
  <c r="Y15" i="2"/>
  <c r="V16" i="2"/>
  <c r="W16" i="2"/>
  <c r="X16" i="2"/>
  <c r="Y16" i="2"/>
  <c r="V17" i="2"/>
  <c r="W17" i="2"/>
  <c r="X17" i="2"/>
  <c r="Y17" i="2"/>
  <c r="V18" i="2"/>
  <c r="W18" i="2"/>
  <c r="X18" i="2"/>
  <c r="Y18" i="2"/>
  <c r="V19" i="2"/>
  <c r="W19" i="2"/>
  <c r="X19" i="2"/>
  <c r="Y19" i="2"/>
  <c r="V20" i="2"/>
  <c r="W20" i="2"/>
  <c r="X20" i="2"/>
  <c r="Y20" i="2"/>
  <c r="V21" i="2"/>
  <c r="W21" i="2"/>
  <c r="X21" i="2"/>
  <c r="Y21" i="2"/>
  <c r="V22" i="2"/>
  <c r="W22" i="2"/>
  <c r="X22" i="2"/>
  <c r="Y22" i="2"/>
  <c r="V23" i="2"/>
  <c r="W23" i="2"/>
  <c r="X23" i="2"/>
  <c r="Y23" i="2"/>
  <c r="V24" i="2"/>
  <c r="W24" i="2"/>
  <c r="X24" i="2"/>
  <c r="Y24" i="2"/>
  <c r="V25" i="2"/>
  <c r="W25" i="2"/>
  <c r="X25" i="2"/>
  <c r="Y25" i="2"/>
  <c r="V26" i="2"/>
  <c r="W26" i="2"/>
  <c r="X26" i="2"/>
  <c r="Y26" i="2"/>
  <c r="V27" i="2"/>
  <c r="W27" i="2"/>
  <c r="X27" i="2"/>
  <c r="Y27" i="2"/>
  <c r="V28" i="2"/>
  <c r="W28" i="2"/>
  <c r="X28" i="2"/>
  <c r="Y28" i="2"/>
  <c r="V29" i="2"/>
  <c r="W29" i="2"/>
  <c r="X29" i="2"/>
  <c r="Y29" i="2"/>
  <c r="V30" i="2"/>
  <c r="W30" i="2"/>
  <c r="X30" i="2"/>
  <c r="Y30" i="2"/>
  <c r="V31" i="2"/>
  <c r="W31" i="2"/>
  <c r="X31" i="2"/>
  <c r="Y31" i="2"/>
  <c r="V32" i="2"/>
  <c r="W32" i="2"/>
  <c r="X32" i="2"/>
  <c r="Y32" i="2"/>
  <c r="V33" i="2"/>
  <c r="W33" i="2"/>
  <c r="X33" i="2"/>
  <c r="Y33" i="2"/>
  <c r="V34" i="2"/>
  <c r="W34" i="2"/>
  <c r="X34" i="2"/>
  <c r="Y34" i="2"/>
  <c r="V35" i="2"/>
  <c r="W35" i="2"/>
  <c r="X35" i="2"/>
  <c r="Y35" i="2"/>
  <c r="V36" i="2"/>
  <c r="W36" i="2"/>
  <c r="X36" i="2"/>
  <c r="Y36" i="2"/>
  <c r="V37" i="2"/>
  <c r="W37" i="2"/>
  <c r="X37" i="2"/>
  <c r="Y37" i="2"/>
  <c r="V38" i="2"/>
  <c r="W38" i="2"/>
  <c r="X38" i="2"/>
  <c r="Y38" i="2"/>
  <c r="V39" i="2"/>
  <c r="W39" i="2"/>
  <c r="X39" i="2"/>
  <c r="Y39" i="2"/>
  <c r="V40" i="2"/>
  <c r="W40" i="2"/>
  <c r="X40" i="2"/>
  <c r="Y40" i="2"/>
  <c r="V41" i="2"/>
  <c r="W41" i="2"/>
  <c r="X41" i="2"/>
  <c r="Y41" i="2"/>
  <c r="V42" i="2"/>
  <c r="W42" i="2"/>
  <c r="X42" i="2"/>
  <c r="Y42" i="2"/>
  <c r="V43" i="2"/>
  <c r="W43" i="2"/>
  <c r="X43" i="2"/>
  <c r="Y43" i="2"/>
  <c r="V44" i="2"/>
  <c r="W44" i="2"/>
  <c r="X44" i="2"/>
  <c r="Y44" i="2"/>
  <c r="Y5" i="2"/>
  <c r="Y65" i="2" s="1"/>
  <c r="X5" i="2"/>
  <c r="X65" i="2" s="1"/>
  <c r="W5" i="2"/>
  <c r="W65" i="2" s="1"/>
  <c r="V5" i="2"/>
  <c r="V65" i="2" s="1"/>
  <c r="H35" i="6" l="1"/>
  <c r="I35" i="6" s="1"/>
  <c r="I31" i="6"/>
  <c r="H30" i="6"/>
  <c r="I30" i="6" s="1"/>
  <c r="Y66" i="2"/>
  <c r="X66" i="2"/>
  <c r="W66" i="2"/>
  <c r="F18" i="6"/>
  <c r="D18" i="6"/>
  <c r="E18" i="6" s="1"/>
  <c r="F17" i="6"/>
  <c r="D17" i="6"/>
  <c r="F16" i="6"/>
  <c r="D16" i="6"/>
  <c r="F19" i="6"/>
  <c r="D19" i="6"/>
  <c r="E19" i="6" s="1"/>
  <c r="G19" i="6"/>
  <c r="G18" i="6"/>
  <c r="T6" i="2"/>
  <c r="U6" i="2"/>
  <c r="T7" i="2"/>
  <c r="U7" i="2"/>
  <c r="T8" i="2"/>
  <c r="U8" i="2"/>
  <c r="T9" i="2"/>
  <c r="U9" i="2"/>
  <c r="T10" i="2"/>
  <c r="U10" i="2"/>
  <c r="T11" i="2"/>
  <c r="U11" i="2"/>
  <c r="T12" i="2"/>
  <c r="U12" i="2"/>
  <c r="T13" i="2"/>
  <c r="U13" i="2"/>
  <c r="T14" i="2"/>
  <c r="U14" i="2"/>
  <c r="T15" i="2"/>
  <c r="U15" i="2"/>
  <c r="T16" i="2"/>
  <c r="U16" i="2"/>
  <c r="T17" i="2"/>
  <c r="U17" i="2"/>
  <c r="T18" i="2"/>
  <c r="U18" i="2"/>
  <c r="T19" i="2"/>
  <c r="U19" i="2"/>
  <c r="T20" i="2"/>
  <c r="U20" i="2"/>
  <c r="T21" i="2"/>
  <c r="U21" i="2"/>
  <c r="T22" i="2"/>
  <c r="U22" i="2"/>
  <c r="T23" i="2"/>
  <c r="U23" i="2"/>
  <c r="T24" i="2"/>
  <c r="U24" i="2"/>
  <c r="T25" i="2"/>
  <c r="U25" i="2"/>
  <c r="T26" i="2"/>
  <c r="U26" i="2"/>
  <c r="T27" i="2"/>
  <c r="U27" i="2"/>
  <c r="T28" i="2"/>
  <c r="U28" i="2"/>
  <c r="T29" i="2"/>
  <c r="U29" i="2"/>
  <c r="T30" i="2"/>
  <c r="U30" i="2"/>
  <c r="T31" i="2"/>
  <c r="U31" i="2"/>
  <c r="T32" i="2"/>
  <c r="U32" i="2"/>
  <c r="T33" i="2"/>
  <c r="U33" i="2"/>
  <c r="T34" i="2"/>
  <c r="U34" i="2"/>
  <c r="T35" i="2"/>
  <c r="U35" i="2"/>
  <c r="T36" i="2"/>
  <c r="U36" i="2"/>
  <c r="T37" i="2"/>
  <c r="U37" i="2"/>
  <c r="T38" i="2"/>
  <c r="U38" i="2"/>
  <c r="T39" i="2"/>
  <c r="U39" i="2"/>
  <c r="T40" i="2"/>
  <c r="U40" i="2"/>
  <c r="T41" i="2"/>
  <c r="U41" i="2"/>
  <c r="T42" i="2"/>
  <c r="U42" i="2"/>
  <c r="T43" i="2"/>
  <c r="U43" i="2"/>
  <c r="T44" i="2"/>
  <c r="U44" i="2"/>
  <c r="U5" i="2"/>
  <c r="U65" i="2" s="1"/>
  <c r="T5" i="2"/>
  <c r="T65" i="2" s="1"/>
  <c r="O6" i="2"/>
  <c r="P6" i="2"/>
  <c r="Q6" i="2"/>
  <c r="R6" i="2"/>
  <c r="S6" i="2"/>
  <c r="O7" i="2"/>
  <c r="P7" i="2"/>
  <c r="Q7" i="2"/>
  <c r="R7" i="2"/>
  <c r="S7" i="2"/>
  <c r="O8" i="2"/>
  <c r="P8" i="2"/>
  <c r="Q8" i="2"/>
  <c r="R8" i="2"/>
  <c r="S8" i="2"/>
  <c r="O9" i="2"/>
  <c r="P9" i="2"/>
  <c r="Q9" i="2"/>
  <c r="R9" i="2"/>
  <c r="S9" i="2"/>
  <c r="O10" i="2"/>
  <c r="P10" i="2"/>
  <c r="Q10" i="2"/>
  <c r="R10" i="2"/>
  <c r="S10" i="2"/>
  <c r="O11" i="2"/>
  <c r="P11" i="2"/>
  <c r="Q11" i="2"/>
  <c r="R11" i="2"/>
  <c r="S11" i="2"/>
  <c r="O12" i="2"/>
  <c r="P12" i="2"/>
  <c r="Q12" i="2"/>
  <c r="R12" i="2"/>
  <c r="S12" i="2"/>
  <c r="O13" i="2"/>
  <c r="P13" i="2"/>
  <c r="Q13" i="2"/>
  <c r="R13" i="2"/>
  <c r="S13" i="2"/>
  <c r="O14" i="2"/>
  <c r="P14" i="2"/>
  <c r="Q14" i="2"/>
  <c r="R14" i="2"/>
  <c r="S14" i="2"/>
  <c r="O15" i="2"/>
  <c r="P15" i="2"/>
  <c r="Q15" i="2"/>
  <c r="R15" i="2"/>
  <c r="S15" i="2"/>
  <c r="O16" i="2"/>
  <c r="P16" i="2"/>
  <c r="Q16" i="2"/>
  <c r="R16" i="2"/>
  <c r="S16" i="2"/>
  <c r="O17" i="2"/>
  <c r="P17" i="2"/>
  <c r="Q17" i="2"/>
  <c r="R17" i="2"/>
  <c r="S17" i="2"/>
  <c r="O18" i="2"/>
  <c r="P18" i="2"/>
  <c r="Q18" i="2"/>
  <c r="R18" i="2"/>
  <c r="S18" i="2"/>
  <c r="O19" i="2"/>
  <c r="P19" i="2"/>
  <c r="Q19" i="2"/>
  <c r="R19" i="2"/>
  <c r="S19" i="2"/>
  <c r="O20" i="2"/>
  <c r="P20" i="2"/>
  <c r="Q20" i="2"/>
  <c r="R20" i="2"/>
  <c r="S20" i="2"/>
  <c r="O21" i="2"/>
  <c r="P21" i="2"/>
  <c r="Q21" i="2"/>
  <c r="R21" i="2"/>
  <c r="S21" i="2"/>
  <c r="O22" i="2"/>
  <c r="P22" i="2"/>
  <c r="Q22" i="2"/>
  <c r="R22" i="2"/>
  <c r="S22" i="2"/>
  <c r="O23" i="2"/>
  <c r="P23" i="2"/>
  <c r="Q23" i="2"/>
  <c r="R23" i="2"/>
  <c r="S23" i="2"/>
  <c r="O24" i="2"/>
  <c r="P24" i="2"/>
  <c r="Q24" i="2"/>
  <c r="R24" i="2"/>
  <c r="S24" i="2"/>
  <c r="O25" i="2"/>
  <c r="P25" i="2"/>
  <c r="Q25" i="2"/>
  <c r="R25" i="2"/>
  <c r="S25" i="2"/>
  <c r="O26" i="2"/>
  <c r="P26" i="2"/>
  <c r="Q26" i="2"/>
  <c r="R26" i="2"/>
  <c r="S26" i="2"/>
  <c r="O27" i="2"/>
  <c r="P27" i="2"/>
  <c r="Q27" i="2"/>
  <c r="R27" i="2"/>
  <c r="S27" i="2"/>
  <c r="O28" i="2"/>
  <c r="P28" i="2"/>
  <c r="Q28" i="2"/>
  <c r="R28" i="2"/>
  <c r="S28" i="2"/>
  <c r="O29" i="2"/>
  <c r="P29" i="2"/>
  <c r="Q29" i="2"/>
  <c r="R29" i="2"/>
  <c r="S29" i="2"/>
  <c r="O30" i="2"/>
  <c r="P30" i="2"/>
  <c r="Q30" i="2"/>
  <c r="R30" i="2"/>
  <c r="S30" i="2"/>
  <c r="O31" i="2"/>
  <c r="P31" i="2"/>
  <c r="Q31" i="2"/>
  <c r="R31" i="2"/>
  <c r="S31" i="2"/>
  <c r="O32" i="2"/>
  <c r="P32" i="2"/>
  <c r="Q32" i="2"/>
  <c r="R32" i="2"/>
  <c r="S32" i="2"/>
  <c r="O33" i="2"/>
  <c r="P33" i="2"/>
  <c r="Q33" i="2"/>
  <c r="R33" i="2"/>
  <c r="S33" i="2"/>
  <c r="O34" i="2"/>
  <c r="P34" i="2"/>
  <c r="Q34" i="2"/>
  <c r="R34" i="2"/>
  <c r="S34" i="2"/>
  <c r="O35" i="2"/>
  <c r="P35" i="2"/>
  <c r="Q35" i="2"/>
  <c r="R35" i="2"/>
  <c r="S35" i="2"/>
  <c r="O36" i="2"/>
  <c r="P36" i="2"/>
  <c r="Q36" i="2"/>
  <c r="R36" i="2"/>
  <c r="S36" i="2"/>
  <c r="O37" i="2"/>
  <c r="P37" i="2"/>
  <c r="Q37" i="2"/>
  <c r="R37" i="2"/>
  <c r="S37" i="2"/>
  <c r="O38" i="2"/>
  <c r="P38" i="2"/>
  <c r="Q38" i="2"/>
  <c r="R38" i="2"/>
  <c r="S38" i="2"/>
  <c r="O39" i="2"/>
  <c r="P39" i="2"/>
  <c r="Q39" i="2"/>
  <c r="R39" i="2"/>
  <c r="S39" i="2"/>
  <c r="O40" i="2"/>
  <c r="P40" i="2"/>
  <c r="Q40" i="2"/>
  <c r="R40" i="2"/>
  <c r="S40" i="2"/>
  <c r="O41" i="2"/>
  <c r="P41" i="2"/>
  <c r="Q41" i="2"/>
  <c r="R41" i="2"/>
  <c r="S41" i="2"/>
  <c r="O42" i="2"/>
  <c r="P42" i="2"/>
  <c r="Q42" i="2"/>
  <c r="R42" i="2"/>
  <c r="S42" i="2"/>
  <c r="O43" i="2"/>
  <c r="P43" i="2"/>
  <c r="Q43" i="2"/>
  <c r="R43" i="2"/>
  <c r="S43" i="2"/>
  <c r="O44" i="2"/>
  <c r="P44" i="2"/>
  <c r="Q44" i="2"/>
  <c r="R44" i="2"/>
  <c r="S44" i="2"/>
  <c r="S5" i="2"/>
  <c r="S65" i="2" s="1"/>
  <c r="R5" i="2"/>
  <c r="R65" i="2" s="1"/>
  <c r="Q5" i="2"/>
  <c r="Q65" i="2" s="1"/>
  <c r="P5" i="2"/>
  <c r="P65" i="2" s="1"/>
  <c r="O5" i="2"/>
  <c r="O65" i="2" s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5" i="2"/>
  <c r="N65" i="2" s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5" i="2"/>
  <c r="M65" i="2" s="1"/>
  <c r="H19" i="6" l="1"/>
  <c r="I19" i="6" s="1"/>
  <c r="H18" i="6"/>
  <c r="I18" i="6" s="1"/>
  <c r="K6" i="2" l="1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L5" i="2"/>
  <c r="L65" i="2" s="1"/>
  <c r="K5" i="2"/>
  <c r="K65" i="2" s="1"/>
  <c r="V66" i="2"/>
  <c r="F15" i="6" l="1"/>
  <c r="D15" i="6"/>
  <c r="E15" i="6" l="1"/>
  <c r="G15" i="6" l="1"/>
  <c r="H15" i="6" s="1"/>
  <c r="I15" i="6" s="1"/>
  <c r="F65" i="2" l="1"/>
  <c r="E37" i="6" l="1"/>
  <c r="E51" i="6"/>
  <c r="E32" i="6"/>
  <c r="E33" i="6"/>
  <c r="E34" i="6"/>
  <c r="G34" i="6" s="1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G51" i="6" l="1"/>
  <c r="H51" i="6" s="1"/>
  <c r="G50" i="6"/>
  <c r="H50" i="6" s="1"/>
  <c r="G49" i="6"/>
  <c r="H49" i="6" s="1"/>
  <c r="G48" i="6"/>
  <c r="H48" i="6" s="1"/>
  <c r="G47" i="6"/>
  <c r="H47" i="6" s="1"/>
  <c r="G46" i="6"/>
  <c r="H46" i="6" s="1"/>
  <c r="G45" i="6"/>
  <c r="H45" i="6" s="1"/>
  <c r="G44" i="6"/>
  <c r="H44" i="6" s="1"/>
  <c r="G43" i="6"/>
  <c r="H43" i="6" s="1"/>
  <c r="G42" i="6"/>
  <c r="H42" i="6" s="1"/>
  <c r="G41" i="6"/>
  <c r="H41" i="6" s="1"/>
  <c r="G40" i="6"/>
  <c r="H40" i="6"/>
  <c r="G39" i="6"/>
  <c r="H39" i="6" s="1"/>
  <c r="G38" i="6"/>
  <c r="H38" i="6" s="1"/>
  <c r="G37" i="6"/>
  <c r="H37" i="6" s="1"/>
  <c r="H34" i="6"/>
  <c r="G33" i="6"/>
  <c r="H33" i="6" s="1"/>
  <c r="G32" i="6"/>
  <c r="H32" i="6"/>
  <c r="AA66" i="2"/>
  <c r="D20" i="6" s="1"/>
  <c r="AB66" i="2"/>
  <c r="D21" i="6" s="1"/>
  <c r="AC66" i="2"/>
  <c r="D22" i="6" s="1"/>
  <c r="AD66" i="2"/>
  <c r="D23" i="6" s="1"/>
  <c r="T66" i="2"/>
  <c r="U66" i="2"/>
  <c r="N66" i="2" l="1"/>
  <c r="F7" i="6" s="1"/>
  <c r="M66" i="2"/>
  <c r="F6" i="6" s="1"/>
  <c r="AE66" i="2"/>
  <c r="AF66" i="2"/>
  <c r="AG66" i="2"/>
  <c r="D7" i="6"/>
  <c r="D6" i="6"/>
  <c r="F22" i="6"/>
  <c r="F21" i="6"/>
  <c r="E21" i="6"/>
  <c r="F20" i="6"/>
  <c r="E20" i="6"/>
  <c r="E16" i="6"/>
  <c r="E17" i="6"/>
  <c r="E7" i="6"/>
  <c r="F23" i="6"/>
  <c r="E23" i="6"/>
  <c r="G23" i="6" s="1"/>
  <c r="E6" i="6"/>
  <c r="L66" i="2"/>
  <c r="D5" i="6" s="1"/>
  <c r="E22" i="6"/>
  <c r="G22" i="6" s="1"/>
  <c r="D26" i="6" l="1"/>
  <c r="F26" i="6"/>
  <c r="D25" i="6"/>
  <c r="F25" i="6"/>
  <c r="D13" i="6"/>
  <c r="E13" i="6" s="1"/>
  <c r="F13" i="6"/>
  <c r="D14" i="6"/>
  <c r="E14" i="6" s="1"/>
  <c r="F14" i="6"/>
  <c r="G20" i="6"/>
  <c r="G21" i="6"/>
  <c r="G17" i="6"/>
  <c r="G16" i="6"/>
  <c r="G14" i="6"/>
  <c r="G7" i="6"/>
  <c r="G6" i="6"/>
  <c r="H6" i="6"/>
  <c r="I6" i="6" s="1"/>
  <c r="H23" i="6"/>
  <c r="H7" i="6"/>
  <c r="H17" i="6"/>
  <c r="E26" i="6"/>
  <c r="G26" i="6" s="1"/>
  <c r="F5" i="6"/>
  <c r="E5" i="6"/>
  <c r="K66" i="2"/>
  <c r="D4" i="6" s="1"/>
  <c r="H22" i="6"/>
  <c r="D24" i="6"/>
  <c r="H21" i="6"/>
  <c r="H20" i="6"/>
  <c r="I20" i="6" s="1"/>
  <c r="I65" i="2"/>
  <c r="P66" i="2" l="1"/>
  <c r="F9" i="6" s="1"/>
  <c r="S66" i="2"/>
  <c r="F12" i="6" s="1"/>
  <c r="Q66" i="2"/>
  <c r="F10" i="6" s="1"/>
  <c r="O66" i="2"/>
  <c r="F8" i="6" s="1"/>
  <c r="R66" i="2"/>
  <c r="F11" i="6" s="1"/>
  <c r="G13" i="6"/>
  <c r="D9" i="6"/>
  <c r="D12" i="6"/>
  <c r="E12" i="6" s="1"/>
  <c r="D10" i="6"/>
  <c r="D11" i="6"/>
  <c r="E11" i="6" s="1"/>
  <c r="G5" i="6"/>
  <c r="I7" i="6"/>
  <c r="I23" i="6"/>
  <c r="H26" i="6"/>
  <c r="I26" i="6" s="1"/>
  <c r="I17" i="6"/>
  <c r="F24" i="6"/>
  <c r="E24" i="6"/>
  <c r="E25" i="6"/>
  <c r="F4" i="6"/>
  <c r="F27" i="6" s="1"/>
  <c r="E4" i="6"/>
  <c r="I22" i="6"/>
  <c r="D8" i="6"/>
  <c r="I21" i="6"/>
  <c r="H16" i="6"/>
  <c r="I16" i="6" s="1"/>
  <c r="H14" i="6"/>
  <c r="I14" i="6" s="1"/>
  <c r="H5" i="6"/>
  <c r="I5" i="6" s="1"/>
  <c r="H13" i="6" l="1"/>
  <c r="I13" i="6"/>
  <c r="G11" i="6"/>
  <c r="H11" i="6" s="1"/>
  <c r="I11" i="6" s="1"/>
  <c r="G12" i="6"/>
  <c r="H12" i="6" s="1"/>
  <c r="I12" i="6" s="1"/>
  <c r="G25" i="6"/>
  <c r="G24" i="6"/>
  <c r="G4" i="6"/>
  <c r="H24" i="6"/>
  <c r="I24" i="6" s="1"/>
  <c r="H4" i="6"/>
  <c r="H25" i="6"/>
  <c r="I25" i="6" s="1"/>
  <c r="I4" i="6" l="1"/>
  <c r="E8" i="6"/>
  <c r="A2" i="6"/>
  <c r="G8" i="6" l="1"/>
  <c r="H8" i="6" l="1"/>
  <c r="F53" i="6"/>
  <c r="I8" i="6" l="1"/>
  <c r="E9" i="6"/>
  <c r="E10" i="6"/>
  <c r="G9" i="6" l="1"/>
  <c r="E27" i="6"/>
  <c r="G10" i="6"/>
  <c r="H10" i="6" s="1"/>
  <c r="I32" i="6"/>
  <c r="I38" i="6"/>
  <c r="I42" i="6"/>
  <c r="I45" i="6"/>
  <c r="I44" i="6"/>
  <c r="I49" i="6"/>
  <c r="G27" i="6" l="1"/>
  <c r="H9" i="6"/>
  <c r="H27" i="6" s="1"/>
  <c r="I47" i="6"/>
  <c r="I37" i="6"/>
  <c r="I51" i="6"/>
  <c r="I33" i="6"/>
  <c r="I34" i="6"/>
  <c r="I50" i="6"/>
  <c r="I40" i="6"/>
  <c r="I41" i="6"/>
  <c r="I10" i="6"/>
  <c r="I43" i="6"/>
  <c r="I46" i="6"/>
  <c r="I39" i="6"/>
  <c r="I48" i="6"/>
  <c r="E36" i="6"/>
  <c r="G36" i="6" s="1"/>
  <c r="E52" i="6" l="1"/>
  <c r="E53" i="6" s="1"/>
  <c r="G52" i="6"/>
  <c r="G53" i="6" s="1"/>
  <c r="I9" i="6"/>
  <c r="I27" i="6" s="1"/>
  <c r="H36" i="6" l="1"/>
  <c r="I36" i="6" s="1"/>
  <c r="I52" i="6" s="1"/>
  <c r="H52" i="6" l="1"/>
  <c r="H53" i="6" s="1"/>
  <c r="I53" i="6"/>
</calcChain>
</file>

<file path=xl/sharedStrings.xml><?xml version="1.0" encoding="utf-8"?>
<sst xmlns="http://schemas.openxmlformats.org/spreadsheetml/2006/main" count="359" uniqueCount="147">
  <si>
    <t>Diplôme Préparateur Pharmacie Hospitalière</t>
  </si>
  <si>
    <t>DE Infirmier Anesthésiste</t>
  </si>
  <si>
    <t>DE Infirmier Bloc Opératoire</t>
  </si>
  <si>
    <t>AQU025 - CH PERIGUEUX</t>
  </si>
  <si>
    <t>AQU040 - CHU BORDEAUX</t>
  </si>
  <si>
    <t>AQU043 - CHS CADILLAC/GARONNE</t>
  </si>
  <si>
    <t>AQU051 - CH LIBOURNE</t>
  </si>
  <si>
    <t>AQU072 - CH MONT DE MARSAN</t>
  </si>
  <si>
    <t>AQU086 - CH AGEN</t>
  </si>
  <si>
    <t>AQU115 - CH COTE BASQUE BAYONNE</t>
  </si>
  <si>
    <t>AQU122 - CH PAU</t>
  </si>
  <si>
    <t>AQU123 - CHS PYRENEES PAU</t>
  </si>
  <si>
    <t>Déplacement</t>
  </si>
  <si>
    <t>Enseignement</t>
  </si>
  <si>
    <t>BP JEPS</t>
  </si>
  <si>
    <t>CAFERUIS</t>
  </si>
  <si>
    <t>DE Aide-Soignant</t>
  </si>
  <si>
    <t>DE Infirmier</t>
  </si>
  <si>
    <t>DE Puéricultrice</t>
  </si>
  <si>
    <t>Diplôme de Cadre de Santé</t>
  </si>
  <si>
    <t>AGENT</t>
  </si>
  <si>
    <t>Diplôme d'Assistant de Régulation Médicale</t>
  </si>
  <si>
    <t>Diplôme d'État de Masseur kinésithérapeute</t>
  </si>
  <si>
    <t>Diplôme d'État de Pédicure Podologue</t>
  </si>
  <si>
    <t>Diplôme d'État de Psychomotricien</t>
  </si>
  <si>
    <t>Diplôme d'État de Sage Femme</t>
  </si>
  <si>
    <t>Diplôme d'État de Technicien en analyses biomédicales</t>
  </si>
  <si>
    <t>Diplôme d'État d'Ergothérapeute</t>
  </si>
  <si>
    <t>Priorité</t>
  </si>
  <si>
    <t>Oui</t>
  </si>
  <si>
    <t>Non</t>
  </si>
  <si>
    <t>En attente</t>
  </si>
  <si>
    <t>Début</t>
  </si>
  <si>
    <t>Fin</t>
  </si>
  <si>
    <t>Diplôme d'État d'Assistant de Service Social</t>
  </si>
  <si>
    <t>Diplôme d'État d'Auxiliaire de Puériculture</t>
  </si>
  <si>
    <t>Diplôme d'État d'Infirmier en pratique avancée</t>
  </si>
  <si>
    <t>Diplôme d'État de Conseiller en Économie Sociale et Familiale</t>
  </si>
  <si>
    <t>Diplôme d'État de la Jeunesse, de l'Éducation Populaire et du Sport</t>
  </si>
  <si>
    <t>Diplôme d'État de Manipulateur d'Électroradiologie médicale</t>
  </si>
  <si>
    <t>Diplôme d'État de Moniteur Éducateur</t>
  </si>
  <si>
    <t>Diplôme d'État d'Éducateur de Jeunes Enfants</t>
  </si>
  <si>
    <t>Diplôme d'État d'Éducateur Spécialisé</t>
  </si>
  <si>
    <t>Diplôme d'État d'Éducateur Technique Spécialisé</t>
  </si>
  <si>
    <t>Sélectionner l'EP dans la liste</t>
  </si>
  <si>
    <t>Mobilisation CPF</t>
  </si>
  <si>
    <t>Sélectionner</t>
  </si>
  <si>
    <t>Nom organisme</t>
  </si>
  <si>
    <t>N° SIRET organisme</t>
  </si>
  <si>
    <t>SÉLECTIONNER VOTRE ÉTABLISSEMENT</t>
  </si>
  <si>
    <t>AQU041 - CH CHARLES PERRENS BORDEAUX</t>
  </si>
  <si>
    <t>FAVORABLE</t>
  </si>
  <si>
    <t>DÉFAVORABLE</t>
  </si>
  <si>
    <t>SÉLECTIONNER</t>
  </si>
  <si>
    <t>Étude Promotionnelle (Arrêté du 23/11/2009)</t>
  </si>
  <si>
    <t>ORGANISME DE FORMATION</t>
  </si>
  <si>
    <t>Certificat de capacité d'orthoptiste</t>
  </si>
  <si>
    <t>Certificat de capacité d'orthophoniste</t>
  </si>
  <si>
    <t>Traitement</t>
  </si>
  <si>
    <t>Total</t>
  </si>
  <si>
    <t>DE d'Accompagnant Éducatif et Social</t>
  </si>
  <si>
    <t>Signature de l'ordonnateur</t>
  </si>
  <si>
    <t>AQU066 - CH DAX</t>
  </si>
  <si>
    <t xml:space="preserve">le, </t>
  </si>
  <si>
    <t>Nombre total de demandes</t>
  </si>
  <si>
    <t>Financement des dossiers</t>
  </si>
  <si>
    <t>Fonds ANFH</t>
  </si>
  <si>
    <t>Fonds ETS*</t>
  </si>
  <si>
    <t>Prise en charge plafonnée</t>
  </si>
  <si>
    <t xml:space="preserve">Total prise en charge plafonnée : </t>
  </si>
  <si>
    <r>
      <t xml:space="preserve">ACTION DE FORMATION </t>
    </r>
    <r>
      <rPr>
        <b/>
        <sz val="12"/>
        <rFont val="Verdana"/>
        <family val="2"/>
      </rPr>
      <t>(Dossier d'agent admis sur liste principale)</t>
    </r>
  </si>
  <si>
    <t xml:space="preserve">Total prise en charge : </t>
  </si>
  <si>
    <t>NOM Prénom *</t>
  </si>
  <si>
    <t>Cachet de l'établissement</t>
  </si>
  <si>
    <t>ANFH AQUITAINE</t>
  </si>
  <si>
    <t>232 avenue du Haut Lévêque</t>
  </si>
  <si>
    <t>33615 PESSAC Cedex</t>
  </si>
  <si>
    <t>Laurent AZZOPARDI - l.azzopardi @anfh.fr - 05 57 35 01 73</t>
  </si>
  <si>
    <t>Pantxika HIRIGOYEN - p.hirigoyen@anfh.fr - 05 57 35 01 71</t>
  </si>
  <si>
    <t>AQU106 - CHD LA CANDELIE</t>
  </si>
  <si>
    <t>DE AS (Plafond 30.000€) - Grade forfait traitement mensuel 3.050€</t>
  </si>
  <si>
    <t>CADRE (Plafond 41.000€) - Grade forfait traitement mensuel 3.960€</t>
  </si>
  <si>
    <t>CAFERUIS (Plafond 19.000€) - Grade forfait traitement mensuel 3.650€</t>
  </si>
  <si>
    <t>CAFERUIS 3.050€</t>
  </si>
  <si>
    <t>CAFERUIS 3.650€</t>
  </si>
  <si>
    <t>CAFERUIS 4.360€</t>
  </si>
  <si>
    <t>DEAS 3.050€</t>
  </si>
  <si>
    <t>CADRE 3.960€</t>
  </si>
  <si>
    <t>CADRE 4.360€</t>
  </si>
  <si>
    <t>DE PUER. (Plafond 41.000€) - Grade forfait traitement mensuel 3.960€</t>
  </si>
  <si>
    <t>PHARMACIE (Plafond 34.000€) - Grade forfait traitement mensuel 3.650€</t>
  </si>
  <si>
    <t>DE PUER 3.960€</t>
  </si>
  <si>
    <t>DE PUER 4.360€</t>
  </si>
  <si>
    <t>PHARMACIE (Plafond 34.000€) - Grade forfait traitement mensuel 3.450€</t>
  </si>
  <si>
    <t>IADE (Plafond 85.000€) - Grade forfait traitement mensuel 3.960€</t>
  </si>
  <si>
    <t>IADE (Plafond 85.000€) - Grade forfait traitement mensuel Cat.A 4.360€</t>
  </si>
  <si>
    <t>IADE 3.960€</t>
  </si>
  <si>
    <t>IADE 4.360€</t>
  </si>
  <si>
    <t>IBODE 3.960€</t>
  </si>
  <si>
    <t>IBODE 4.360€</t>
  </si>
  <si>
    <t>IBODE (Plafond 85.000€) - Grade forfait traitement mensuel 3.960€</t>
  </si>
  <si>
    <t>IBODE (Plafond 85.000€) - Grade forfait traitement mensuel Cat.A 4.360€</t>
  </si>
  <si>
    <t>IDE 3.050€</t>
  </si>
  <si>
    <t>IDE 3.450€</t>
  </si>
  <si>
    <t>IDE 3.650€</t>
  </si>
  <si>
    <t>IDE (Plafond 98.000€) - Grade forfait traitement mensuel 3.050€</t>
  </si>
  <si>
    <t>IDE (Plafond 98.000€) - Grade forfait traitement mensuel 3.450€</t>
  </si>
  <si>
    <t>IDE (Plafond 98.000€) -Grade forfait traitement mensuel Cat.B 3.650€</t>
  </si>
  <si>
    <t>Prise en charge 75% du coût du dossier</t>
  </si>
  <si>
    <t>CAFERUIS (Plafond 19.000€) - Grade forfait traitement mensuel 3.050€</t>
  </si>
  <si>
    <t>3.050€</t>
  </si>
  <si>
    <t>3.450€</t>
  </si>
  <si>
    <t>3.650€</t>
  </si>
  <si>
    <t>3.960€</t>
  </si>
  <si>
    <t>4.360€</t>
  </si>
  <si>
    <t>DEAS 3.450€</t>
  </si>
  <si>
    <t>Grade correspondant au forfait*</t>
  </si>
  <si>
    <t>* Grade correspondant au forfait</t>
  </si>
  <si>
    <t>Aide-soignant - Accompagnant éducatif et social - Auxiliaire puériculture - Ouvrier professionnel</t>
  </si>
  <si>
    <t>Infirmier - Infirmier bloc opératoire</t>
  </si>
  <si>
    <t>Autres grades catégorie A</t>
  </si>
  <si>
    <t>Adjoint administratif - Agent d'entretien qualifié - Agents des Services Hospitaliers Qualifiés - Autres grades catégorie C</t>
  </si>
  <si>
    <t>Assistant de service social - Educateur spécialisé - Préparateur pharmacie - Autres grades catégorie B</t>
  </si>
  <si>
    <t>CAFERUIS 3.450€</t>
  </si>
  <si>
    <t>DE AS (Plafond 30.000€) - Grade forfait traitement mensuel 3.450€</t>
  </si>
  <si>
    <t>CADRE (Plafond 41.000€) - Grade forfait traitement mensuel 4.360€</t>
  </si>
  <si>
    <t>CAFERUIS 3.960€</t>
  </si>
  <si>
    <t>CAFERUIS (Plafond 19.000€) - Grade forfait traitement mensuel 3.450€</t>
  </si>
  <si>
    <t>CAFERUIS (Plafond 19.000€) - Grade forfait traitement mensuel 3.960€</t>
  </si>
  <si>
    <t>CAFERUIS (Plafond 19.000€) - Grade forfait traitement mensuel 4.360€</t>
  </si>
  <si>
    <t>DE PUER. (Plafond 41.000€) - Grade forfait traitement mensuel 4.360€</t>
  </si>
  <si>
    <t>PHARMA 3.650€</t>
  </si>
  <si>
    <t>PHARMA 3.050€</t>
  </si>
  <si>
    <t>PHARMA 3.450€</t>
  </si>
  <si>
    <t>PHARMA 3.960€</t>
  </si>
  <si>
    <t>PHARMA 4.360€</t>
  </si>
  <si>
    <t>PHARMACIE (Plafond 34.000€) - Grade forfait traitement mensuel 3.050€</t>
  </si>
  <si>
    <t>PHARMACIE (Plafond 34.000€) - Grade forfait traitement mensuel 3.960€</t>
  </si>
  <si>
    <t>PHARMACIE (Plafond 34.000€) - Grade forfait traitement mensuel 4.360€</t>
  </si>
  <si>
    <t>Sélectionner le forfait</t>
  </si>
  <si>
    <t>Brevet d'Etat d'animateur technicien de la jeunesse et de l'éducation populaire</t>
  </si>
  <si>
    <t>Brevet professionnel de la jeunesse, de l'éducation populaire et du sport</t>
  </si>
  <si>
    <t xml:space="preserve">Diplôme d'Etat d'accompagnant éducatif et social </t>
  </si>
  <si>
    <t xml:space="preserve">Total prise en charge 75% du coût du dossier : </t>
  </si>
  <si>
    <t>Date du CSE :</t>
  </si>
  <si>
    <t>Maggie SENEZ  -m.senez @anfh.fr - 05 40 45  01 94</t>
  </si>
  <si>
    <t>Montant prévisionnel des frais par 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</si>
</sst>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\ [$€-1]_-;\-* #,##0.00\ [$€-1]_-;_-* &quot;-&quot;??\ [$€-1]_-"/>
    <numFmt numFmtId="166" formatCode="[&gt;=103000000000000]##&quot; &quot;##&quot; &quot;#####&quot; &quot;##&quot; | &quot;##;##&quot; &quot;###&quot; &quot;###&quot; &quot;#####"/>
    <numFmt numFmtId="167" formatCode="[$-F800]dddd\,\ mmmm\ dd\,\ yyyy"/>
    <numFmt numFmtId="168" formatCode="#,##0\ &quot;€&quot;"/>
  </numFmts>
  <fonts count="24" x14ac:knownFonts="1">
    <font>
      <sz val="10"/>
      <name val="Futura Md BT"/>
    </font>
    <font>
      <sz val="8"/>
      <name val="Futura Md BT"/>
      <family val="2"/>
    </font>
    <font>
      <b/>
      <sz val="25"/>
      <color rgb="FF000000"/>
      <name val="Verdana"/>
      <family val="2"/>
    </font>
    <font>
      <b/>
      <sz val="16"/>
      <color rgb="FF000000"/>
      <name val="Verdan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Verdana"/>
      <family val="2"/>
    </font>
    <font>
      <sz val="10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6"/>
      <name val="Verdana"/>
      <family val="2"/>
    </font>
    <font>
      <b/>
      <sz val="11"/>
      <name val="Verdana"/>
      <family val="2"/>
    </font>
    <font>
      <sz val="10"/>
      <name val="Futura Md BT"/>
      <family val="2"/>
    </font>
    <font>
      <sz val="5"/>
      <name val="Verdana"/>
      <family val="2"/>
    </font>
    <font>
      <sz val="8"/>
      <name val="Verdana"/>
      <family val="2"/>
    </font>
    <font>
      <b/>
      <sz val="12"/>
      <color rgb="FF000000"/>
      <name val="Verdana"/>
      <family val="2"/>
    </font>
    <font>
      <b/>
      <sz val="10"/>
      <name val="Verdana"/>
      <family val="2"/>
    </font>
    <font>
      <b/>
      <sz val="25"/>
      <name val="Verdana"/>
      <family val="2"/>
    </font>
    <font>
      <b/>
      <sz val="24"/>
      <name val="Verdana"/>
      <family val="2"/>
    </font>
    <font>
      <sz val="24"/>
      <name val="Verdana"/>
      <family val="2"/>
    </font>
    <font>
      <sz val="11"/>
      <color theme="0"/>
      <name val="Verdana"/>
      <family val="2"/>
    </font>
    <font>
      <b/>
      <sz val="11"/>
      <color theme="0"/>
      <name val="Verdana"/>
      <family val="2"/>
    </font>
    <font>
      <sz val="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rgb="FF00B050"/>
      </right>
      <top style="thin">
        <color auto="1"/>
      </top>
      <bottom/>
      <diagonal/>
    </border>
    <border>
      <left/>
      <right style="thin">
        <color rgb="FF00B050"/>
      </right>
      <top/>
      <bottom/>
      <diagonal/>
    </border>
    <border>
      <left style="thin">
        <color auto="1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auto="1"/>
      </left>
      <right style="thin">
        <color rgb="FF00B050"/>
      </right>
      <top style="thin">
        <color auto="1"/>
      </top>
      <bottom/>
      <diagonal/>
    </border>
    <border>
      <left style="thin">
        <color auto="1"/>
      </left>
      <right style="thin">
        <color rgb="FF00B050"/>
      </right>
      <top/>
      <bottom/>
      <diagonal/>
    </border>
    <border>
      <left style="thin">
        <color auto="1"/>
      </left>
      <right style="thin">
        <color rgb="FF00B050"/>
      </right>
      <top/>
      <bottom style="thin">
        <color rgb="FF00B050"/>
      </bottom>
      <diagonal/>
    </border>
  </borders>
  <cellStyleXfs count="6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8" fillId="0" borderId="0"/>
  </cellStyleXfs>
  <cellXfs count="157">
    <xf numFmtId="0" fontId="0" fillId="0" borderId="0" xfId="0"/>
    <xf numFmtId="0" fontId="0" fillId="0" borderId="0" xfId="0" applyAlignment="1">
      <alignment vertical="center"/>
    </xf>
    <xf numFmtId="0" fontId="6" fillId="0" borderId="0" xfId="1" applyFont="1" applyAlignment="1" applyProtection="1">
      <alignment vertical="center"/>
      <protection hidden="1"/>
    </xf>
    <xf numFmtId="0" fontId="2" fillId="0" borderId="0" xfId="0" applyFont="1" applyAlignment="1">
      <alignment horizontal="left" vertical="center" readingOrder="1"/>
    </xf>
    <xf numFmtId="0" fontId="6" fillId="0" borderId="0" xfId="0" applyFont="1" applyAlignment="1">
      <alignment vertical="center" wrapText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/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0" fontId="7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0" xfId="0" applyFont="1" applyAlignment="1" applyProtection="1">
      <alignment horizontal="center" vertical="center" readingOrder="1"/>
      <protection locked="0"/>
    </xf>
    <xf numFmtId="2" fontId="9" fillId="0" borderId="0" xfId="0" applyNumberFormat="1" applyFont="1" applyAlignment="1">
      <alignment horizontal="center" vertical="center" readingOrder="1"/>
    </xf>
    <xf numFmtId="2" fontId="7" fillId="0" borderId="0" xfId="0" applyNumberFormat="1" applyFont="1" applyAlignment="1">
      <alignment horizontal="center" vertical="center" readingOrder="1"/>
    </xf>
    <xf numFmtId="0" fontId="7" fillId="0" borderId="0" xfId="0" applyFont="1" applyAlignment="1" applyProtection="1">
      <alignment vertical="center" readingOrder="1"/>
      <protection locked="0"/>
    </xf>
    <xf numFmtId="0" fontId="14" fillId="0" borderId="0" xfId="0" applyFont="1" applyAlignment="1">
      <alignment vertical="center" readingOrder="1"/>
    </xf>
    <xf numFmtId="0" fontId="14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center" vertical="center" readingOrder="1"/>
    </xf>
    <xf numFmtId="0" fontId="11" fillId="0" borderId="0" xfId="0" applyFont="1" applyAlignment="1">
      <alignment horizontal="center" vertical="center" readingOrder="1"/>
    </xf>
    <xf numFmtId="0" fontId="11" fillId="0" borderId="0" xfId="0" applyFont="1" applyAlignment="1">
      <alignment vertical="center" readingOrder="1"/>
    </xf>
    <xf numFmtId="0" fontId="7" fillId="0" borderId="0" xfId="0" applyFont="1" applyAlignment="1" applyProtection="1">
      <alignment vertical="center" wrapText="1" readingOrder="1"/>
      <protection locked="0"/>
    </xf>
    <xf numFmtId="0" fontId="6" fillId="0" borderId="0" xfId="0" applyFont="1" applyAlignment="1">
      <alignment horizontal="center" vertical="center" readingOrder="1"/>
    </xf>
    <xf numFmtId="166" fontId="7" fillId="0" borderId="0" xfId="0" applyNumberFormat="1" applyFont="1" applyAlignment="1" applyProtection="1">
      <alignment horizontal="center" vertical="center" readingOrder="1"/>
      <protection locked="0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 wrapText="1" readingOrder="1"/>
    </xf>
    <xf numFmtId="1" fontId="7" fillId="0" borderId="7" xfId="0" applyNumberFormat="1" applyFont="1" applyBorder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4" fontId="14" fillId="0" borderId="0" xfId="0" applyNumberFormat="1" applyFont="1" applyAlignment="1">
      <alignment horizontal="right" vertical="center" readingOrder="1"/>
    </xf>
    <xf numFmtId="4" fontId="7" fillId="0" borderId="0" xfId="0" applyNumberFormat="1" applyFont="1" applyAlignment="1">
      <alignment horizontal="right" vertical="center" readingOrder="1"/>
    </xf>
    <xf numFmtId="4" fontId="11" fillId="0" borderId="0" xfId="0" applyNumberFormat="1" applyFont="1" applyAlignment="1">
      <alignment horizontal="right" vertical="center" readingOrder="1"/>
    </xf>
    <xf numFmtId="4" fontId="9" fillId="0" borderId="0" xfId="0" applyNumberFormat="1" applyFont="1" applyAlignment="1">
      <alignment horizontal="right" vertical="center" readingOrder="1"/>
    </xf>
    <xf numFmtId="0" fontId="7" fillId="0" borderId="27" xfId="0" applyFont="1" applyBorder="1" applyAlignment="1">
      <alignment horizontal="left" vertical="center" wrapText="1" readingOrder="1"/>
    </xf>
    <xf numFmtId="3" fontId="9" fillId="0" borderId="12" xfId="0" applyNumberFormat="1" applyFont="1" applyBorder="1" applyAlignment="1">
      <alignment horizontal="center" vertical="center" readingOrder="1"/>
    </xf>
    <xf numFmtId="1" fontId="7" fillId="0" borderId="17" xfId="0" applyNumberFormat="1" applyFont="1" applyBorder="1" applyAlignment="1" applyProtection="1">
      <alignment horizontal="center" vertical="center" readingOrder="1"/>
      <protection locked="0"/>
    </xf>
    <xf numFmtId="1" fontId="7" fillId="0" borderId="20" xfId="0" applyNumberFormat="1" applyFont="1" applyBorder="1" applyAlignment="1" applyProtection="1">
      <alignment horizontal="center" vertical="center" readingOrder="1"/>
      <protection locked="0"/>
    </xf>
    <xf numFmtId="0" fontId="10" fillId="0" borderId="3" xfId="0" applyFont="1" applyBorder="1" applyAlignment="1">
      <alignment horizontal="right" vertical="center" wrapText="1" readingOrder="1"/>
    </xf>
    <xf numFmtId="1" fontId="9" fillId="0" borderId="12" xfId="0" applyNumberFormat="1" applyFont="1" applyBorder="1" applyAlignment="1">
      <alignment horizontal="center" vertical="center" readingOrder="1"/>
    </xf>
    <xf numFmtId="0" fontId="10" fillId="0" borderId="4" xfId="0" applyFont="1" applyBorder="1" applyAlignment="1">
      <alignment horizontal="center" vertical="center" wrapText="1" readingOrder="1"/>
    </xf>
    <xf numFmtId="3" fontId="9" fillId="0" borderId="13" xfId="0" applyNumberFormat="1" applyFont="1" applyBorder="1" applyAlignment="1">
      <alignment horizontal="center" vertical="center" readingOrder="1"/>
    </xf>
    <xf numFmtId="0" fontId="17" fillId="0" borderId="0" xfId="0" applyFont="1" applyAlignment="1">
      <alignment vertical="center" readingOrder="1"/>
    </xf>
    <xf numFmtId="0" fontId="17" fillId="0" borderId="0" xfId="0" applyFont="1" applyAlignment="1">
      <alignment horizontal="center" vertical="center" readingOrder="1"/>
    </xf>
    <xf numFmtId="0" fontId="11" fillId="0" borderId="0" xfId="0" applyFont="1" applyAlignment="1">
      <alignment horizontal="center" vertical="center" wrapText="1" readingOrder="1"/>
    </xf>
    <xf numFmtId="0" fontId="18" fillId="0" borderId="0" xfId="0" applyFont="1" applyAlignment="1">
      <alignment horizontal="center" vertical="center" readingOrder="1"/>
    </xf>
    <xf numFmtId="0" fontId="20" fillId="0" borderId="0" xfId="0" applyFont="1" applyAlignment="1">
      <alignment vertical="center" readingOrder="1"/>
    </xf>
    <xf numFmtId="14" fontId="19" fillId="0" borderId="0" xfId="0" applyNumberFormat="1" applyFont="1" applyAlignment="1" applyProtection="1">
      <alignment horizontal="left" vertical="center" readingOrder="1"/>
      <protection locked="0"/>
    </xf>
    <xf numFmtId="3" fontId="7" fillId="0" borderId="11" xfId="0" applyNumberFormat="1" applyFont="1" applyBorder="1" applyAlignment="1">
      <alignment horizontal="right" vertical="center" readingOrder="1"/>
    </xf>
    <xf numFmtId="3" fontId="7" fillId="0" borderId="9" xfId="0" applyNumberFormat="1" applyFont="1" applyBorder="1" applyAlignment="1" applyProtection="1">
      <alignment horizontal="right" vertical="center" wrapText="1" readingOrder="1"/>
      <protection locked="0"/>
    </xf>
    <xf numFmtId="3" fontId="7" fillId="0" borderId="6" xfId="0" applyNumberFormat="1" applyFont="1" applyBorder="1" applyAlignment="1" applyProtection="1">
      <alignment horizontal="right" vertical="center" readingOrder="1"/>
      <protection locked="0"/>
    </xf>
    <xf numFmtId="3" fontId="7" fillId="0" borderId="6" xfId="0" applyNumberFormat="1" applyFont="1" applyBorder="1" applyAlignment="1">
      <alignment horizontal="right" vertical="center" readingOrder="1"/>
    </xf>
    <xf numFmtId="3" fontId="7" fillId="0" borderId="10" xfId="0" applyNumberFormat="1" applyFont="1" applyBorder="1" applyAlignment="1">
      <alignment horizontal="right" vertical="center" readingOrder="1"/>
    </xf>
    <xf numFmtId="3" fontId="7" fillId="0" borderId="21" xfId="0" applyNumberFormat="1" applyFont="1" applyBorder="1" applyAlignment="1" applyProtection="1">
      <alignment horizontal="right" vertical="center" wrapText="1" readingOrder="1"/>
      <protection locked="0"/>
    </xf>
    <xf numFmtId="3" fontId="7" fillId="0" borderId="18" xfId="0" applyNumberFormat="1" applyFont="1" applyBorder="1" applyAlignment="1" applyProtection="1">
      <alignment horizontal="right" vertical="center" readingOrder="1"/>
      <protection locked="0"/>
    </xf>
    <xf numFmtId="3" fontId="7" fillId="0" borderId="18" xfId="0" applyNumberFormat="1" applyFont="1" applyBorder="1" applyAlignment="1">
      <alignment horizontal="right" vertical="center" readingOrder="1"/>
    </xf>
    <xf numFmtId="3" fontId="7" fillId="0" borderId="22" xfId="0" applyNumberFormat="1" applyFont="1" applyBorder="1" applyAlignment="1">
      <alignment horizontal="right" vertical="center" readingOrder="1"/>
    </xf>
    <xf numFmtId="3" fontId="7" fillId="0" borderId="9" xfId="0" applyNumberFormat="1" applyFont="1" applyBorder="1" applyAlignment="1">
      <alignment horizontal="right" vertical="center" wrapText="1" readingOrder="1"/>
    </xf>
    <xf numFmtId="3" fontId="7" fillId="0" borderId="21" xfId="0" applyNumberFormat="1" applyFont="1" applyBorder="1" applyAlignment="1">
      <alignment horizontal="right" vertical="center" wrapText="1" readingOrder="1"/>
    </xf>
    <xf numFmtId="3" fontId="7" fillId="0" borderId="23" xfId="0" applyNumberFormat="1" applyFont="1" applyBorder="1" applyAlignment="1">
      <alignment horizontal="right" vertical="center" readingOrder="1"/>
    </xf>
    <xf numFmtId="3" fontId="9" fillId="0" borderId="12" xfId="0" applyNumberFormat="1" applyFont="1" applyBorder="1" applyAlignment="1">
      <alignment horizontal="right" vertical="center" wrapText="1" readingOrder="1"/>
    </xf>
    <xf numFmtId="3" fontId="9" fillId="0" borderId="1" xfId="0" applyNumberFormat="1" applyFont="1" applyBorder="1" applyAlignment="1">
      <alignment horizontal="right" vertical="center" readingOrder="1"/>
    </xf>
    <xf numFmtId="3" fontId="9" fillId="0" borderId="13" xfId="0" applyNumberFormat="1" applyFont="1" applyBorder="1" applyAlignment="1">
      <alignment horizontal="right" vertical="center" readingOrder="1"/>
    </xf>
    <xf numFmtId="3" fontId="9" fillId="0" borderId="12" xfId="0" applyNumberFormat="1" applyFont="1" applyBorder="1" applyAlignment="1">
      <alignment vertical="center" readingOrder="1"/>
    </xf>
    <xf numFmtId="3" fontId="9" fillId="0" borderId="1" xfId="0" applyNumberFormat="1" applyFont="1" applyBorder="1" applyAlignment="1">
      <alignment vertical="center" readingOrder="1"/>
    </xf>
    <xf numFmtId="3" fontId="9" fillId="0" borderId="13" xfId="0" applyNumberFormat="1" applyFont="1" applyBorder="1" applyAlignment="1">
      <alignment vertical="center" readingOrder="1"/>
    </xf>
    <xf numFmtId="3" fontId="9" fillId="0" borderId="1" xfId="0" applyNumberFormat="1" applyFont="1" applyBorder="1" applyAlignment="1">
      <alignment horizontal="right" vertical="center" wrapText="1" readingOrder="1"/>
    </xf>
    <xf numFmtId="3" fontId="9" fillId="0" borderId="13" xfId="0" applyNumberFormat="1" applyFont="1" applyBorder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2" fontId="7" fillId="2" borderId="0" xfId="0" applyNumberFormat="1" applyFont="1" applyFill="1" applyAlignment="1">
      <alignment horizontal="center" vertical="center" wrapText="1" readingOrder="1"/>
    </xf>
    <xf numFmtId="0" fontId="1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vertical="center" wrapText="1" readingOrder="1"/>
    </xf>
    <xf numFmtId="0" fontId="17" fillId="2" borderId="0" xfId="0" applyFont="1" applyFill="1" applyAlignment="1" applyProtection="1">
      <alignment horizontal="right" vertical="center" readingOrder="1"/>
      <protection locked="0"/>
    </xf>
    <xf numFmtId="0" fontId="17" fillId="2" borderId="0" xfId="0" applyFont="1" applyFill="1" applyAlignment="1">
      <alignment vertical="center" readingOrder="1"/>
    </xf>
    <xf numFmtId="0" fontId="6" fillId="2" borderId="0" xfId="0" applyFont="1" applyFill="1" applyAlignment="1">
      <alignment vertical="center" readingOrder="1"/>
    </xf>
    <xf numFmtId="0" fontId="7" fillId="2" borderId="0" xfId="0" applyFont="1" applyFill="1" applyAlignment="1">
      <alignment vertical="center" readingOrder="1"/>
    </xf>
    <xf numFmtId="14" fontId="7" fillId="0" borderId="0" xfId="0" applyNumberFormat="1" applyFont="1" applyAlignment="1" applyProtection="1">
      <alignment horizontal="center" vertical="center" readingOrder="1"/>
      <protection locked="0"/>
    </xf>
    <xf numFmtId="0" fontId="7" fillId="0" borderId="27" xfId="0" applyFont="1" applyBorder="1" applyAlignment="1">
      <alignment vertical="center" wrapText="1" readingOrder="1"/>
    </xf>
    <xf numFmtId="1" fontId="7" fillId="0" borderId="17" xfId="0" applyNumberFormat="1" applyFont="1" applyBorder="1" applyAlignment="1">
      <alignment horizontal="center" vertical="center" readingOrder="1"/>
    </xf>
    <xf numFmtId="0" fontId="7" fillId="0" borderId="32" xfId="0" applyFont="1" applyBorder="1" applyAlignment="1">
      <alignment vertical="center" readingOrder="1"/>
    </xf>
    <xf numFmtId="0" fontId="7" fillId="0" borderId="25" xfId="0" applyFont="1" applyBorder="1" applyAlignment="1">
      <alignment horizontal="center" vertical="center" readingOrder="1"/>
    </xf>
    <xf numFmtId="0" fontId="7" fillId="0" borderId="19" xfId="0" applyFont="1" applyBorder="1" applyAlignment="1">
      <alignment horizontal="center" vertical="center" readingOrder="1"/>
    </xf>
    <xf numFmtId="0" fontId="7" fillId="0" borderId="25" xfId="0" applyFont="1" applyBorder="1" applyAlignment="1">
      <alignment vertical="center" readingOrder="1"/>
    </xf>
    <xf numFmtId="0" fontId="7" fillId="0" borderId="19" xfId="0" applyFont="1" applyBorder="1" applyAlignment="1">
      <alignment vertical="center" readingOrder="1"/>
    </xf>
    <xf numFmtId="0" fontId="7" fillId="0" borderId="23" xfId="0" applyFont="1" applyBorder="1" applyAlignment="1">
      <alignment vertical="center" readingOrder="1"/>
    </xf>
    <xf numFmtId="0" fontId="7" fillId="0" borderId="36" xfId="0" applyFont="1" applyBorder="1" applyAlignment="1">
      <alignment horizontal="center" vertical="center" readingOrder="1"/>
    </xf>
    <xf numFmtId="0" fontId="7" fillId="0" borderId="37" xfId="0" applyFont="1" applyBorder="1" applyAlignment="1">
      <alignment horizontal="center" vertical="center" readingOrder="1"/>
    </xf>
    <xf numFmtId="0" fontId="7" fillId="0" borderId="39" xfId="0" applyFont="1" applyBorder="1" applyAlignment="1">
      <alignment vertical="center" readingOrder="1"/>
    </xf>
    <xf numFmtId="0" fontId="7" fillId="0" borderId="40" xfId="0" applyFont="1" applyBorder="1" applyAlignment="1">
      <alignment vertical="center" readingOrder="1"/>
    </xf>
    <xf numFmtId="0" fontId="7" fillId="0" borderId="41" xfId="0" applyFont="1" applyBorder="1" applyAlignment="1">
      <alignment vertical="center" readingOrder="1"/>
    </xf>
    <xf numFmtId="0" fontId="7" fillId="0" borderId="42" xfId="0" applyFont="1" applyBorder="1" applyAlignment="1">
      <alignment vertical="center" readingOrder="1"/>
    </xf>
    <xf numFmtId="0" fontId="7" fillId="0" borderId="37" xfId="0" applyFont="1" applyBorder="1" applyAlignment="1">
      <alignment vertical="center" readingOrder="1"/>
    </xf>
    <xf numFmtId="0" fontId="7" fillId="0" borderId="38" xfId="0" applyFont="1" applyBorder="1" applyAlignment="1">
      <alignment vertical="center" readingOrder="1"/>
    </xf>
    <xf numFmtId="0" fontId="7" fillId="0" borderId="43" xfId="0" applyFont="1" applyBorder="1" applyAlignment="1">
      <alignment vertical="center" readingOrder="1"/>
    </xf>
    <xf numFmtId="0" fontId="7" fillId="0" borderId="36" xfId="0" applyFont="1" applyBorder="1" applyAlignment="1">
      <alignment vertical="center" readingOrder="1"/>
    </xf>
    <xf numFmtId="3" fontId="7" fillId="0" borderId="45" xfId="0" applyNumberFormat="1" applyFont="1" applyBorder="1" applyAlignment="1" applyProtection="1">
      <alignment horizontal="right" vertical="center" wrapText="1" readingOrder="1"/>
      <protection locked="0"/>
    </xf>
    <xf numFmtId="3" fontId="7" fillId="0" borderId="46" xfId="0" applyNumberFormat="1" applyFont="1" applyBorder="1" applyAlignment="1" applyProtection="1">
      <alignment horizontal="right" vertical="center" readingOrder="1"/>
      <protection locked="0"/>
    </xf>
    <xf numFmtId="3" fontId="7" fillId="0" borderId="46" xfId="0" applyNumberFormat="1" applyFont="1" applyBorder="1" applyAlignment="1">
      <alignment horizontal="right" vertical="center" readingOrder="1"/>
    </xf>
    <xf numFmtId="3" fontId="7" fillId="0" borderId="47" xfId="0" applyNumberFormat="1" applyFont="1" applyBorder="1" applyAlignment="1">
      <alignment horizontal="right" vertical="center" readingOrder="1"/>
    </xf>
    <xf numFmtId="1" fontId="7" fillId="0" borderId="16" xfId="0" applyNumberFormat="1" applyFont="1" applyBorder="1" applyAlignment="1">
      <alignment horizontal="center" vertical="center" readingOrder="1"/>
    </xf>
    <xf numFmtId="3" fontId="7" fillId="0" borderId="45" xfId="0" applyNumberFormat="1" applyFont="1" applyBorder="1" applyAlignment="1">
      <alignment horizontal="right" vertical="center" wrapText="1" readingOrder="1"/>
    </xf>
    <xf numFmtId="0" fontId="7" fillId="0" borderId="38" xfId="0" applyFont="1" applyBorder="1" applyAlignment="1">
      <alignment horizontal="center" vertical="center" readingOrder="1"/>
    </xf>
    <xf numFmtId="3" fontId="10" fillId="0" borderId="24" xfId="0" applyNumberFormat="1" applyFont="1" applyBorder="1" applyAlignment="1">
      <alignment horizontal="right" vertical="center" readingOrder="1"/>
    </xf>
    <xf numFmtId="3" fontId="10" fillId="0" borderId="1" xfId="0" applyNumberFormat="1" applyFont="1" applyBorder="1" applyAlignment="1">
      <alignment horizontal="right" vertical="center" wrapText="1" readingOrder="1"/>
    </xf>
    <xf numFmtId="0" fontId="3" fillId="0" borderId="4" xfId="0" applyFont="1" applyBorder="1" applyAlignment="1">
      <alignment horizontal="center" vertical="center" readingOrder="1"/>
    </xf>
    <xf numFmtId="0" fontId="11" fillId="0" borderId="5" xfId="0" applyFont="1" applyBorder="1" applyAlignment="1">
      <alignment horizontal="center" vertical="center" wrapText="1" readingOrder="1"/>
    </xf>
    <xf numFmtId="0" fontId="17" fillId="2" borderId="0" xfId="0" applyFont="1" applyFill="1" applyAlignment="1">
      <alignment horizontal="left" vertical="center" readingOrder="1"/>
    </xf>
    <xf numFmtId="0" fontId="7" fillId="0" borderId="48" xfId="0" applyFont="1" applyBorder="1" applyAlignment="1">
      <alignment vertical="center" readingOrder="1"/>
    </xf>
    <xf numFmtId="0" fontId="7" fillId="0" borderId="48" xfId="0" applyFont="1" applyBorder="1" applyAlignment="1">
      <alignment horizontal="center" vertical="center" readingOrder="1"/>
    </xf>
    <xf numFmtId="0" fontId="23" fillId="0" borderId="0" xfId="0" applyFont="1" applyAlignment="1">
      <alignment horizontal="left" vertical="center" wrapText="1" readingOrder="1"/>
    </xf>
    <xf numFmtId="4" fontId="23" fillId="0" borderId="25" xfId="0" applyNumberFormat="1" applyFont="1" applyBorder="1" applyAlignment="1">
      <alignment horizontal="right" vertical="center" wrapText="1" readingOrder="1"/>
    </xf>
    <xf numFmtId="4" fontId="23" fillId="0" borderId="19" xfId="0" applyNumberFormat="1" applyFont="1" applyBorder="1" applyAlignment="1">
      <alignment horizontal="right" vertical="center" readingOrder="1"/>
    </xf>
    <xf numFmtId="4" fontId="23" fillId="0" borderId="23" xfId="0" applyNumberFormat="1" applyFont="1" applyBorder="1" applyAlignment="1">
      <alignment horizontal="right" vertical="center" readingOrder="1"/>
    </xf>
    <xf numFmtId="1" fontId="23" fillId="0" borderId="26" xfId="0" applyNumberFormat="1" applyFont="1" applyBorder="1" applyAlignment="1">
      <alignment horizontal="center" vertical="center" readingOrder="1"/>
    </xf>
    <xf numFmtId="4" fontId="23" fillId="0" borderId="0" xfId="0" applyNumberFormat="1" applyFont="1" applyAlignment="1">
      <alignment horizontal="right" vertical="center" readingOrder="1"/>
    </xf>
    <xf numFmtId="0" fontId="23" fillId="0" borderId="0" xfId="0" applyFont="1" applyAlignment="1">
      <alignment horizontal="center" vertical="center" readingOrder="1"/>
    </xf>
    <xf numFmtId="0" fontId="23" fillId="0" borderId="0" xfId="0" applyFont="1" applyAlignment="1">
      <alignment vertical="center" readingOrder="1"/>
    </xf>
    <xf numFmtId="167" fontId="17" fillId="2" borderId="0" xfId="0" applyNumberFormat="1" applyFont="1" applyFill="1" applyAlignment="1">
      <alignment horizontal="left" vertical="center" readingOrder="1"/>
    </xf>
    <xf numFmtId="0" fontId="17" fillId="0" borderId="54" xfId="0" applyFont="1" applyBorder="1" applyAlignment="1">
      <alignment horizontal="center" vertical="top" readingOrder="1"/>
    </xf>
    <xf numFmtId="0" fontId="17" fillId="0" borderId="55" xfId="0" applyFont="1" applyBorder="1" applyAlignment="1">
      <alignment horizontal="center" vertical="top" readingOrder="1"/>
    </xf>
    <xf numFmtId="0" fontId="17" fillId="0" borderId="56" xfId="0" applyFont="1" applyBorder="1" applyAlignment="1">
      <alignment horizontal="center" vertical="top" readingOrder="1"/>
    </xf>
    <xf numFmtId="0" fontId="22" fillId="2" borderId="0" xfId="0" applyFont="1" applyFill="1" applyAlignment="1">
      <alignment horizontal="center" vertical="center" wrapText="1" readingOrder="1"/>
    </xf>
    <xf numFmtId="0" fontId="22" fillId="2" borderId="0" xfId="0" applyFont="1" applyFill="1" applyAlignment="1">
      <alignment horizontal="left" vertical="center" wrapText="1" readingOrder="1"/>
    </xf>
    <xf numFmtId="0" fontId="22" fillId="2" borderId="32" xfId="0" applyFont="1" applyFill="1" applyBorder="1" applyAlignment="1">
      <alignment horizontal="left" vertical="center" wrapText="1" readingOrder="1"/>
    </xf>
    <xf numFmtId="0" fontId="21" fillId="2" borderId="0" xfId="0" applyFont="1" applyFill="1" applyAlignment="1">
      <alignment horizontal="center" vertical="center" wrapText="1" readingOrder="1"/>
    </xf>
    <xf numFmtId="0" fontId="17" fillId="0" borderId="28" xfId="0" applyFont="1" applyBorder="1" applyAlignment="1">
      <alignment horizontal="center" vertical="top" readingOrder="1"/>
    </xf>
    <xf numFmtId="0" fontId="17" fillId="0" borderId="29" xfId="0" applyFont="1" applyBorder="1" applyAlignment="1">
      <alignment horizontal="center" vertical="top" readingOrder="1"/>
    </xf>
    <xf numFmtId="0" fontId="17" fillId="0" borderId="49" xfId="0" applyFont="1" applyBorder="1" applyAlignment="1">
      <alignment horizontal="center" vertical="top" readingOrder="1"/>
    </xf>
    <xf numFmtId="0" fontId="17" fillId="0" borderId="31" xfId="0" applyFont="1" applyBorder="1" applyAlignment="1">
      <alignment horizontal="center" vertical="top" readingOrder="1"/>
    </xf>
    <xf numFmtId="0" fontId="17" fillId="0" borderId="0" xfId="0" applyFont="1" applyAlignment="1">
      <alignment horizontal="center" vertical="top" readingOrder="1"/>
    </xf>
    <xf numFmtId="0" fontId="17" fillId="0" borderId="50" xfId="0" applyFont="1" applyBorder="1" applyAlignment="1">
      <alignment horizontal="center" vertical="top" readingOrder="1"/>
    </xf>
    <xf numFmtId="0" fontId="17" fillId="0" borderId="51" xfId="0" applyFont="1" applyBorder="1" applyAlignment="1">
      <alignment horizontal="center" vertical="top" readingOrder="1"/>
    </xf>
    <xf numFmtId="0" fontId="17" fillId="0" borderId="52" xfId="0" applyFont="1" applyBorder="1" applyAlignment="1">
      <alignment horizontal="center" vertical="top" readingOrder="1"/>
    </xf>
    <xf numFmtId="0" fontId="17" fillId="0" borderId="53" xfId="0" applyFont="1" applyBorder="1" applyAlignment="1">
      <alignment horizontal="center" vertical="top" readingOrder="1"/>
    </xf>
    <xf numFmtId="0" fontId="21" fillId="2" borderId="0" xfId="0" applyFont="1" applyFill="1" applyAlignment="1">
      <alignment horizontal="center" wrapText="1" readingOrder="1"/>
    </xf>
    <xf numFmtId="14" fontId="19" fillId="0" borderId="0" xfId="0" applyNumberFormat="1" applyFont="1" applyAlignment="1">
      <alignment horizontal="right" vertical="center" readingOrder="1"/>
    </xf>
    <xf numFmtId="0" fontId="11" fillId="0" borderId="0" xfId="0" applyFont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vertical="center" wrapText="1" readingOrder="1"/>
    </xf>
    <xf numFmtId="0" fontId="19" fillId="0" borderId="0" xfId="0" applyFont="1" applyAlignment="1" applyProtection="1">
      <alignment horizontal="left" vertical="center" readingOrder="1"/>
      <protection locked="0"/>
    </xf>
    <xf numFmtId="0" fontId="7" fillId="2" borderId="0" xfId="0" applyFont="1" applyFill="1" applyAlignment="1">
      <alignment horizontal="center" vertical="center" readingOrder="1"/>
    </xf>
    <xf numFmtId="0" fontId="15" fillId="0" borderId="23" xfId="0" applyFont="1" applyBorder="1" applyAlignment="1">
      <alignment horizontal="center" vertical="center" textRotation="255" readingOrder="1"/>
    </xf>
    <xf numFmtId="0" fontId="15" fillId="0" borderId="19" xfId="0" applyFont="1" applyBorder="1" applyAlignment="1">
      <alignment horizontal="center" vertical="center" textRotation="255" readingOrder="1"/>
    </xf>
    <xf numFmtId="0" fontId="15" fillId="0" borderId="42" xfId="0" applyFont="1" applyBorder="1" applyAlignment="1">
      <alignment horizontal="center" vertical="center" textRotation="255" readingOrder="1"/>
    </xf>
    <xf numFmtId="0" fontId="15" fillId="0" borderId="25" xfId="0" applyFont="1" applyBorder="1" applyAlignment="1">
      <alignment horizontal="center" vertical="center" textRotation="255" readingOrder="1"/>
    </xf>
    <xf numFmtId="168" fontId="7" fillId="0" borderId="0" xfId="0" applyNumberFormat="1" applyFont="1" applyAlignment="1">
      <alignment horizontal="center" vertical="center" readingOrder="1"/>
    </xf>
    <xf numFmtId="0" fontId="15" fillId="0" borderId="44" xfId="0" applyFont="1" applyBorder="1" applyAlignment="1">
      <alignment horizontal="center" vertical="center" textRotation="255" readingOrder="1"/>
    </xf>
    <xf numFmtId="0" fontId="15" fillId="0" borderId="27" xfId="0" applyFont="1" applyBorder="1" applyAlignment="1">
      <alignment horizontal="center" vertical="center" textRotation="255" readingOrder="1"/>
    </xf>
    <xf numFmtId="0" fontId="16" fillId="0" borderId="3" xfId="0" applyFont="1" applyBorder="1" applyAlignment="1">
      <alignment horizontal="center" vertical="center" wrapText="1" readingOrder="1"/>
    </xf>
    <xf numFmtId="0" fontId="16" fillId="0" borderId="2" xfId="0" applyFont="1" applyBorder="1" applyAlignment="1">
      <alignment horizontal="center" vertical="center" wrapText="1" readingOrder="1"/>
    </xf>
    <xf numFmtId="0" fontId="16" fillId="0" borderId="8" xfId="0" applyFont="1" applyBorder="1" applyAlignment="1">
      <alignment horizontal="center" vertical="center" wrapText="1" readingOrder="1"/>
    </xf>
    <xf numFmtId="0" fontId="7" fillId="0" borderId="14" xfId="0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 readingOrder="1"/>
    </xf>
    <xf numFmtId="0" fontId="17" fillId="0" borderId="33" xfId="0" applyFont="1" applyBorder="1" applyAlignment="1">
      <alignment horizontal="center" vertical="top" readingOrder="1"/>
    </xf>
    <xf numFmtId="0" fontId="17" fillId="0" borderId="34" xfId="0" applyFont="1" applyBorder="1" applyAlignment="1">
      <alignment horizontal="center" vertical="top" readingOrder="1"/>
    </xf>
    <xf numFmtId="0" fontId="17" fillId="0" borderId="30" xfId="0" applyFont="1" applyBorder="1" applyAlignment="1">
      <alignment horizontal="center" vertical="top" readingOrder="1"/>
    </xf>
    <xf numFmtId="0" fontId="17" fillId="0" borderId="32" xfId="0" applyFont="1" applyBorder="1" applyAlignment="1">
      <alignment horizontal="center" vertical="top" readingOrder="1"/>
    </xf>
    <xf numFmtId="0" fontId="17" fillId="0" borderId="35" xfId="0" applyFont="1" applyBorder="1" applyAlignment="1">
      <alignment horizontal="center" vertical="top" readingOrder="1"/>
    </xf>
  </cellXfs>
  <cellStyles count="6">
    <cellStyle name="Euro" xfId="2" xr:uid="{00000000-0005-0000-0000-000000000000}"/>
    <cellStyle name="Lien hypertexte 2" xfId="3" xr:uid="{00000000-0005-0000-0000-000001000000}"/>
    <cellStyle name="Milliers 2" xfId="4" xr:uid="{00000000-0005-0000-0000-000002000000}"/>
    <cellStyle name="Normal" xfId="0" builtinId="0"/>
    <cellStyle name="Normal 2" xfId="5" xr:uid="{00000000-0005-0000-0000-000004000000}"/>
    <cellStyle name="Normal 3" xfId="1" xr:uid="{00000000-0005-0000-0000-000005000000}"/>
  </cellStyles>
  <dxfs count="0"/>
  <tableStyles count="0" defaultTableStyle="TableStyleMedium9" defaultPivotStyle="PivotStyleLight16"/>
  <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0</xdr:colOff>
      <xdr:row>1</xdr:row>
      <xdr:rowOff>9525</xdr:rowOff>
    </xdr:to>
    <xdr:sp macro="" textlink="" fLocksText="0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3496925" cy="1533525"/>
        </a:xfrm>
        <a:prstGeom prst="rect">
          <a:avLst/>
        </a:prstGeom>
        <a:blipFill dpi="0" rotWithShape="1">
          <a:blip xmlns:r="http://schemas.openxmlformats.org/officeDocument/2006/relationships" r:embed="rId1">
            <a:duotone>
              <a:prstClr val="black"/>
              <a:schemeClr val="accent3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8594" r="-31754"/>
          </a:stretch>
        </a:blip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fr-FR" sz="3600" b="1" i="0" u="sng" strike="noStrike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RECENSEMENT DES ÉTUDES PROMOTIONNELLES 2026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compléter et à retourner </a:t>
          </a:r>
          <a:r>
            <a:rPr kumimoji="0" lang="fr-FR" sz="3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exclusivement</a:t>
          </a:r>
          <a:r>
            <a:rPr kumimoji="0" lang="fr-FR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à : </a:t>
          </a:r>
          <a:r>
            <a:rPr kumimoji="0" lang="fr-FR" sz="3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aquitaine@anfh.fr</a:t>
          </a:r>
        </a:p>
        <a:p>
          <a:pPr algn="ctr" rtl="0">
            <a:defRPr sz="1000"/>
          </a:pPr>
          <a:r>
            <a:rPr kumimoji="0" lang="fr-FR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retourner à la délégation régionale avant le : </a:t>
          </a:r>
          <a:r>
            <a:rPr kumimoji="0" lang="fr-FR" sz="3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26 mai 2026</a:t>
          </a:r>
        </a:p>
      </xdr:txBody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35</xdr:col>
      <xdr:colOff>491490</xdr:colOff>
      <xdr:row>2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75" y="819150"/>
          <a:ext cx="137731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0</xdr:row>
      <xdr:rowOff>38100</xdr:rowOff>
    </xdr:from>
    <xdr:to>
      <xdr:col>2</xdr:col>
      <xdr:colOff>925284</xdr:colOff>
      <xdr:row>0</xdr:row>
      <xdr:rowOff>707571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86" y="38100"/>
          <a:ext cx="1426027" cy="669471"/>
        </a:xfrm>
        <a:prstGeom prst="rect">
          <a:avLst/>
        </a:prstGeom>
      </xdr:spPr>
    </xdr:pic>
    <xdr:clientData/>
  </xdr:twoCellAnchor>
  <xdr:oneCellAnchor>
    <xdr:from>
      <xdr:col>14</xdr:col>
      <xdr:colOff>0</xdr:colOff>
      <xdr:row>2</xdr:row>
      <xdr:rowOff>0</xdr:rowOff>
    </xdr:from>
    <xdr:ext cx="1377315" cy="0"/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54675" y="1695450"/>
          <a:ext cx="1377315" cy="0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</xdr:row>
      <xdr:rowOff>0</xdr:rowOff>
    </xdr:from>
    <xdr:ext cx="1377315" cy="0"/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54975" y="1695450"/>
          <a:ext cx="1377315" cy="0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</xdr:row>
      <xdr:rowOff>0</xdr:rowOff>
    </xdr:from>
    <xdr:ext cx="1377315" cy="0"/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55275" y="1695450"/>
          <a:ext cx="1377315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9525</xdr:colOff>
      <xdr:row>1</xdr:row>
      <xdr:rowOff>9525</xdr:rowOff>
    </xdr:to>
    <xdr:sp macro="" textlink="" fLocksText="0">
      <xdr:nvSpPr>
        <xdr:cNvPr id="2" name="Text Box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3087350" cy="1657350"/>
        </a:xfrm>
        <a:prstGeom prst="rect">
          <a:avLst/>
        </a:prstGeom>
        <a:blipFill dpi="0" rotWithShape="1">
          <a:blip xmlns:r="http://schemas.openxmlformats.org/officeDocument/2006/relationships" r:embed="rId1">
            <a:duotone>
              <a:prstClr val="black"/>
              <a:schemeClr val="accent3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8594" r="-31754"/>
          </a:stretch>
        </a:blip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25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RECENSEMENT DES ÉTUDES PROMOTIONNELLES 2026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RÉPARTITION FINANCIÉRE</a:t>
          </a:r>
          <a:endParaRPr kumimoji="0" lang="fr-FR" sz="2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339090</xdr:colOff>
      <xdr:row>2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25" y="2076450"/>
          <a:ext cx="1377315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0</xdr:row>
      <xdr:rowOff>38101</xdr:rowOff>
    </xdr:from>
    <xdr:to>
      <xdr:col>0</xdr:col>
      <xdr:colOff>1209675</xdr:colOff>
      <xdr:row>0</xdr:row>
      <xdr:rowOff>619125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1" y="38101"/>
          <a:ext cx="1190624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8"/>
  <sheetViews>
    <sheetView tabSelected="1" zoomScale="70" zoomScaleNormal="70" workbookViewId="0">
      <selection activeCell="I3" sqref="I3:J3"/>
    </sheetView>
  </sheetViews>
  <sheetFormatPr baseColWidth="10" defaultColWidth="11" defaultRowHeight="12.75" x14ac:dyDescent="0.2"/>
  <cols>
    <col min="1" max="1" width="0.875" style="8" customWidth="1"/>
    <col min="2" max="2" width="7.25" style="8" customWidth="1"/>
    <col min="3" max="3" width="25.625" style="8" customWidth="1"/>
    <col min="4" max="4" width="18.875" style="8" bestFit="1" customWidth="1"/>
    <col min="5" max="5" width="70.75" style="8" customWidth="1"/>
    <col min="6" max="8" width="12.75" style="8" customWidth="1"/>
    <col min="9" max="9" width="19.75" style="15" customWidth="1"/>
    <col min="10" max="10" width="41.125" style="8" bestFit="1" customWidth="1"/>
    <col min="11" max="30" width="2.625" style="11" hidden="1" customWidth="1"/>
    <col min="31" max="33" width="2.625" style="8" hidden="1" customWidth="1"/>
    <col min="34" max="34" width="0.875" style="8" customWidth="1"/>
    <col min="35" max="16384" width="11" style="8"/>
  </cols>
  <sheetData>
    <row r="1" spans="1:34" s="11" customFormat="1" ht="150" customHeight="1" x14ac:dyDescent="0.2">
      <c r="B1" s="45"/>
      <c r="C1" s="45"/>
      <c r="D1" s="45"/>
      <c r="E1" s="45"/>
      <c r="K1" s="145" t="s">
        <v>86</v>
      </c>
      <c r="L1" s="142" t="s">
        <v>115</v>
      </c>
      <c r="M1" s="143" t="s">
        <v>87</v>
      </c>
      <c r="N1" s="140" t="s">
        <v>88</v>
      </c>
      <c r="O1" s="143" t="s">
        <v>83</v>
      </c>
      <c r="P1" s="141" t="s">
        <v>123</v>
      </c>
      <c r="Q1" s="141" t="s">
        <v>84</v>
      </c>
      <c r="R1" s="141" t="s">
        <v>126</v>
      </c>
      <c r="S1" s="141" t="s">
        <v>85</v>
      </c>
      <c r="T1" s="143" t="s">
        <v>91</v>
      </c>
      <c r="U1" s="140" t="s">
        <v>92</v>
      </c>
      <c r="V1" s="143" t="s">
        <v>132</v>
      </c>
      <c r="W1" s="141" t="s">
        <v>133</v>
      </c>
      <c r="X1" s="141" t="s">
        <v>131</v>
      </c>
      <c r="Y1" s="141" t="s">
        <v>134</v>
      </c>
      <c r="Z1" s="142" t="s">
        <v>135</v>
      </c>
      <c r="AA1" s="143" t="s">
        <v>96</v>
      </c>
      <c r="AB1" s="140" t="s">
        <v>97</v>
      </c>
      <c r="AC1" s="143" t="s">
        <v>98</v>
      </c>
      <c r="AD1" s="140" t="s">
        <v>99</v>
      </c>
      <c r="AE1" s="143" t="s">
        <v>102</v>
      </c>
      <c r="AF1" s="141" t="s">
        <v>103</v>
      </c>
      <c r="AG1" s="140" t="s">
        <v>104</v>
      </c>
      <c r="AH1" s="18"/>
    </row>
    <row r="2" spans="1:34" s="46" customFormat="1" ht="29.25" x14ac:dyDescent="0.2">
      <c r="B2" s="138" t="s">
        <v>49</v>
      </c>
      <c r="C2" s="138"/>
      <c r="D2" s="138"/>
      <c r="E2" s="138"/>
      <c r="F2" s="135" t="s">
        <v>144</v>
      </c>
      <c r="G2" s="135"/>
      <c r="H2" s="135"/>
      <c r="I2" s="135"/>
      <c r="J2" s="47"/>
      <c r="K2" s="146"/>
      <c r="L2" s="142"/>
      <c r="M2" s="143"/>
      <c r="N2" s="140"/>
      <c r="O2" s="143"/>
      <c r="P2" s="141"/>
      <c r="Q2" s="141"/>
      <c r="R2" s="141"/>
      <c r="S2" s="141"/>
      <c r="T2" s="143"/>
      <c r="U2" s="140"/>
      <c r="V2" s="143"/>
      <c r="W2" s="141"/>
      <c r="X2" s="141"/>
      <c r="Y2" s="141"/>
      <c r="Z2" s="142"/>
      <c r="AA2" s="143"/>
      <c r="AB2" s="140"/>
      <c r="AC2" s="143"/>
      <c r="AD2" s="140"/>
      <c r="AE2" s="143"/>
      <c r="AF2" s="141"/>
      <c r="AG2" s="140"/>
    </row>
    <row r="3" spans="1:34" s="21" customFormat="1" ht="19.5" x14ac:dyDescent="0.2">
      <c r="B3" s="44"/>
      <c r="C3" s="136" t="s">
        <v>20</v>
      </c>
      <c r="D3" s="136"/>
      <c r="E3" s="136" t="s">
        <v>70</v>
      </c>
      <c r="F3" s="136"/>
      <c r="G3" s="136"/>
      <c r="H3" s="136"/>
      <c r="I3" s="137" t="s">
        <v>55</v>
      </c>
      <c r="J3" s="137"/>
      <c r="K3" s="146"/>
      <c r="L3" s="142"/>
      <c r="M3" s="143"/>
      <c r="N3" s="140"/>
      <c r="O3" s="143"/>
      <c r="P3" s="141"/>
      <c r="Q3" s="141"/>
      <c r="R3" s="141"/>
      <c r="S3" s="141"/>
      <c r="T3" s="143"/>
      <c r="U3" s="140"/>
      <c r="V3" s="143"/>
      <c r="W3" s="141"/>
      <c r="X3" s="141"/>
      <c r="Y3" s="141"/>
      <c r="Z3" s="142"/>
      <c r="AA3" s="143"/>
      <c r="AB3" s="140"/>
      <c r="AC3" s="143"/>
      <c r="AD3" s="140"/>
      <c r="AE3" s="143"/>
      <c r="AF3" s="141"/>
      <c r="AG3" s="140"/>
    </row>
    <row r="4" spans="1:34" ht="25.5" x14ac:dyDescent="0.2">
      <c r="A4" s="75"/>
      <c r="B4" s="68" t="s">
        <v>28</v>
      </c>
      <c r="C4" s="68" t="s">
        <v>72</v>
      </c>
      <c r="D4" s="68" t="s">
        <v>116</v>
      </c>
      <c r="E4" s="68" t="s">
        <v>54</v>
      </c>
      <c r="F4" s="68" t="s">
        <v>45</v>
      </c>
      <c r="G4" s="68" t="s">
        <v>32</v>
      </c>
      <c r="H4" s="68" t="s">
        <v>33</v>
      </c>
      <c r="I4" s="69" t="s">
        <v>48</v>
      </c>
      <c r="J4" s="68" t="s">
        <v>47</v>
      </c>
      <c r="K4" s="146"/>
      <c r="L4" s="142"/>
      <c r="M4" s="143"/>
      <c r="N4" s="140"/>
      <c r="O4" s="143"/>
      <c r="P4" s="141"/>
      <c r="Q4" s="141"/>
      <c r="R4" s="141"/>
      <c r="S4" s="141"/>
      <c r="T4" s="143"/>
      <c r="U4" s="140"/>
      <c r="V4" s="143"/>
      <c r="W4" s="141"/>
      <c r="X4" s="141"/>
      <c r="Y4" s="141"/>
      <c r="Z4" s="142"/>
      <c r="AA4" s="143"/>
      <c r="AB4" s="140"/>
      <c r="AC4" s="143"/>
      <c r="AD4" s="140"/>
      <c r="AE4" s="143"/>
      <c r="AF4" s="141"/>
      <c r="AG4" s="140"/>
      <c r="AH4" s="139"/>
    </row>
    <row r="5" spans="1:34" ht="25.5" x14ac:dyDescent="0.2">
      <c r="A5" s="75"/>
      <c r="B5" s="12">
        <v>1</v>
      </c>
      <c r="C5" s="22"/>
      <c r="D5" s="22" t="s">
        <v>139</v>
      </c>
      <c r="E5" s="22" t="s">
        <v>44</v>
      </c>
      <c r="F5" s="13" t="s">
        <v>46</v>
      </c>
      <c r="G5" s="76"/>
      <c r="H5" s="76"/>
      <c r="I5" s="24"/>
      <c r="J5" s="16"/>
      <c r="K5" s="80">
        <f>IF(AND(E5="DE Aide-Soignant",D5="3.050€"),1,0)</f>
        <v>0</v>
      </c>
      <c r="L5" s="90">
        <f>IF(AND(E5="DE Aide-Soignant",D5="3.450€"),1,0)</f>
        <v>0</v>
      </c>
      <c r="M5" s="79">
        <f>IF(AND(E5="Diplôme de Cadre de Santé",D5="3.960€"),1,0)</f>
        <v>0</v>
      </c>
      <c r="N5" s="84">
        <f>IF(AND(E5="Diplôme de Cadre de Santé",D5="4.360€"),1,0)</f>
        <v>0</v>
      </c>
      <c r="O5" s="80">
        <f>IF(AND(E5="CAFERUIS",D5="3.050€"),1,0)</f>
        <v>0</v>
      </c>
      <c r="P5" s="81">
        <f>IF(AND(E5="CAFERUIS",D5="3.450€"),1,0)</f>
        <v>0</v>
      </c>
      <c r="Q5" s="81">
        <f>IF(AND(E5="CAFERUIS",D5="3.650€"),1,0)</f>
        <v>0</v>
      </c>
      <c r="R5" s="81">
        <f>IF(AND(E5="CAFERUIS",D5="3.960€"),1,0)</f>
        <v>0</v>
      </c>
      <c r="S5" s="81">
        <f>IF(AND(E5="CAFERUIS",D5="4.360€"),1,0)</f>
        <v>0</v>
      </c>
      <c r="T5" s="82">
        <f>IF(AND(E5="DE Puéricultrice",D5="3.960€"),1,0)</f>
        <v>0</v>
      </c>
      <c r="U5" s="84">
        <f>IF(AND(E5="DE Puéricultrice",D5="4.360€"),1,0)</f>
        <v>0</v>
      </c>
      <c r="V5" s="82">
        <f>IF(AND(E5="Diplôme Préparateur Pharmacie Hospitalière",D5="3.050€"),1,0)</f>
        <v>0</v>
      </c>
      <c r="W5" s="83">
        <f>IF(AND(E5="Diplôme Préparateur Pharmacie Hospitalière",D5="3.450€"),1,0)</f>
        <v>0</v>
      </c>
      <c r="X5" s="83">
        <f>IF(AND(E5="Diplôme Préparateur Pharmacie Hospitalière",D5="3.650€"),1,0)</f>
        <v>0</v>
      </c>
      <c r="Y5" s="83">
        <f>IF(AND(E5="Diplôme Préparateur Pharmacie Hospitalière",D5="3.960€"),1,0)</f>
        <v>0</v>
      </c>
      <c r="Z5" s="84">
        <f>IF(AND(E5="Diplôme Préparateur Pharmacie Hospitalière",D5="4.360€"),1,0)</f>
        <v>0</v>
      </c>
      <c r="AA5" s="82">
        <f>IF(AND(E5="DE Infirmier Anesthésiste",D5="3.960€"),1,0)</f>
        <v>0</v>
      </c>
      <c r="AB5" s="84">
        <f>IF(AND(E5="DE Infirmier Anesthésiste",D5="4.360€"),1,0)</f>
        <v>0</v>
      </c>
      <c r="AC5" s="82">
        <f>IF(AND(E5="DE Infirmier Bloc Opératoire",D5="3.960€"),1,0)</f>
        <v>0</v>
      </c>
      <c r="AD5" s="84">
        <f>IF(AND(E5="DE Infirmier Bloc Opératoire",D5="4.360€"),1,0)</f>
        <v>0</v>
      </c>
      <c r="AE5" s="82">
        <f>IF(AND(E5="DE Infirmier",D5="3.050€"),1,0)</f>
        <v>0</v>
      </c>
      <c r="AF5" s="83">
        <f>IF(AND(E5="DE Infirmier",D5="3.450€"),1,0)</f>
        <v>0</v>
      </c>
      <c r="AG5" s="83">
        <f>IF(AND(E5="DE Infirmier",D5="3.650€"),1,0)</f>
        <v>0</v>
      </c>
      <c r="AH5" s="139"/>
    </row>
    <row r="6" spans="1:34" ht="25.5" x14ac:dyDescent="0.2">
      <c r="A6" s="75"/>
      <c r="B6" s="12">
        <v>2</v>
      </c>
      <c r="C6" s="22"/>
      <c r="D6" s="22" t="s">
        <v>139</v>
      </c>
      <c r="E6" s="22" t="s">
        <v>44</v>
      </c>
      <c r="F6" s="13" t="s">
        <v>46</v>
      </c>
      <c r="G6" s="76"/>
      <c r="H6" s="76"/>
      <c r="I6" s="24"/>
      <c r="J6" s="16"/>
      <c r="K6" s="80">
        <f t="shared" ref="K6:K64" si="0">IF(AND(E6="DE Aide-Soignant",D6="3.050€"),1,0)</f>
        <v>0</v>
      </c>
      <c r="L6" s="90">
        <f t="shared" ref="L6:L44" si="1">IF(AND(E6="DE Aide-Soignant",D6="3.450€"),1,0)</f>
        <v>0</v>
      </c>
      <c r="M6" s="79">
        <f t="shared" ref="M6:M44" si="2">IF(AND(E6="Diplôme de Cadre de Santé",D6="3.960€"),1,0)</f>
        <v>0</v>
      </c>
      <c r="N6" s="84">
        <f t="shared" ref="N6:N44" si="3">IF(AND(E6="Diplôme de Cadre de Santé",D6="4.360€"),1,0)</f>
        <v>0</v>
      </c>
      <c r="O6" s="80">
        <f t="shared" ref="O6:O44" si="4">IF(AND(E6="CAFERUIS",D6="3.050€"),1,0)</f>
        <v>0</v>
      </c>
      <c r="P6" s="81">
        <f t="shared" ref="P6:P44" si="5">IF(AND(E6="CAFERUIS",D6="3.450€"),1,0)</f>
        <v>0</v>
      </c>
      <c r="Q6" s="81">
        <f t="shared" ref="Q6:Q44" si="6">IF(AND(E6="CAFERUIS",D6="3.650€"),1,0)</f>
        <v>0</v>
      </c>
      <c r="R6" s="81">
        <f t="shared" ref="R6:R44" si="7">IF(AND(E6="CAFERUIS",D6="3.960€"),1,0)</f>
        <v>0</v>
      </c>
      <c r="S6" s="81">
        <f t="shared" ref="S6:S44" si="8">IF(AND(E6="CAFERUIS",D6="4.360€"),1,0)</f>
        <v>0</v>
      </c>
      <c r="T6" s="82">
        <f t="shared" ref="T6:T44" si="9">IF(AND(E6="DE Puéricultrice",D6="3.960€"),1,0)</f>
        <v>0</v>
      </c>
      <c r="U6" s="84">
        <f t="shared" ref="U6:U44" si="10">IF(AND(E6="DE Puéricultrice",D6="4.360€"),1,0)</f>
        <v>0</v>
      </c>
      <c r="V6" s="82">
        <f t="shared" ref="V6:V44" si="11">IF(AND(E6="Diplôme Préparateur Pharmacie Hospitalière",D6="3.050€"),1,0)</f>
        <v>0</v>
      </c>
      <c r="W6" s="83">
        <f t="shared" ref="W6:W44" si="12">IF(AND(E6="Diplôme Préparateur Pharmacie Hospitalière",D6="3.450€"),1,0)</f>
        <v>0</v>
      </c>
      <c r="X6" s="83">
        <f t="shared" ref="X6:X44" si="13">IF(AND(E6="Diplôme Préparateur Pharmacie Hospitalière",D6="3.650€"),1,0)</f>
        <v>0</v>
      </c>
      <c r="Y6" s="83">
        <f t="shared" ref="Y6:Y44" si="14">IF(AND(E6="Diplôme Préparateur Pharmacie Hospitalière",D6="3.960€"),1,0)</f>
        <v>0</v>
      </c>
      <c r="Z6" s="84">
        <f t="shared" ref="Z6:Z44" si="15">IF(AND(E6="Diplôme Préparateur Pharmacie Hospitalière",D6="4.360€"),1,0)</f>
        <v>0</v>
      </c>
      <c r="AA6" s="82">
        <f t="shared" ref="AA6:AA44" si="16">IF(AND(E6="DE Infirmier Anesthésiste",D6="3.960€"),1,0)</f>
        <v>0</v>
      </c>
      <c r="AB6" s="84">
        <f t="shared" ref="AB6:AB44" si="17">IF(AND(E6="DE Infirmier Anesthésiste",D6="4.360€"),1,0)</f>
        <v>0</v>
      </c>
      <c r="AC6" s="82">
        <f t="shared" ref="AC6:AC44" si="18">IF(AND(E6="DE Infirmier Bloc Opératoire",D6="3.960€"),1,0)</f>
        <v>0</v>
      </c>
      <c r="AD6" s="84">
        <f t="shared" ref="AD6:AD44" si="19">IF(AND(E6="DE Infirmier Bloc Opératoire",D6="4.360€"),1,0)</f>
        <v>0</v>
      </c>
      <c r="AE6" s="82">
        <f t="shared" ref="AE6:AE44" si="20">IF(AND(E6="DE Infirmier",D6="3.050€"),1,0)</f>
        <v>0</v>
      </c>
      <c r="AF6" s="83">
        <f t="shared" ref="AF6:AF44" si="21">IF(AND(E6="DE Infirmier",D6="3.450€"),1,0)</f>
        <v>0</v>
      </c>
      <c r="AG6" s="83">
        <f t="shared" ref="AG6:AG44" si="22">IF(AND(E6="DE Infirmier",D6="3.650€"),1,0)</f>
        <v>0</v>
      </c>
      <c r="AH6" s="139"/>
    </row>
    <row r="7" spans="1:34" ht="25.5" x14ac:dyDescent="0.2">
      <c r="A7" s="75"/>
      <c r="B7" s="12">
        <v>3</v>
      </c>
      <c r="C7" s="22"/>
      <c r="D7" s="22" t="s">
        <v>139</v>
      </c>
      <c r="E7" s="22" t="s">
        <v>44</v>
      </c>
      <c r="F7" s="13" t="s">
        <v>46</v>
      </c>
      <c r="G7" s="76"/>
      <c r="H7" s="76"/>
      <c r="I7" s="24"/>
      <c r="J7" s="16"/>
      <c r="K7" s="80">
        <f t="shared" si="0"/>
        <v>0</v>
      </c>
      <c r="L7" s="90">
        <f t="shared" si="1"/>
        <v>0</v>
      </c>
      <c r="M7" s="79">
        <f t="shared" si="2"/>
        <v>0</v>
      </c>
      <c r="N7" s="84">
        <f t="shared" si="3"/>
        <v>0</v>
      </c>
      <c r="O7" s="80">
        <f t="shared" si="4"/>
        <v>0</v>
      </c>
      <c r="P7" s="81">
        <f t="shared" si="5"/>
        <v>0</v>
      </c>
      <c r="Q7" s="81">
        <f t="shared" si="6"/>
        <v>0</v>
      </c>
      <c r="R7" s="81">
        <f t="shared" si="7"/>
        <v>0</v>
      </c>
      <c r="S7" s="81">
        <f t="shared" si="8"/>
        <v>0</v>
      </c>
      <c r="T7" s="82">
        <f t="shared" si="9"/>
        <v>0</v>
      </c>
      <c r="U7" s="84">
        <f t="shared" si="10"/>
        <v>0</v>
      </c>
      <c r="V7" s="82">
        <f t="shared" si="11"/>
        <v>0</v>
      </c>
      <c r="W7" s="83">
        <f t="shared" si="12"/>
        <v>0</v>
      </c>
      <c r="X7" s="83">
        <f t="shared" si="13"/>
        <v>0</v>
      </c>
      <c r="Y7" s="83">
        <f t="shared" si="14"/>
        <v>0</v>
      </c>
      <c r="Z7" s="84">
        <f t="shared" si="15"/>
        <v>0</v>
      </c>
      <c r="AA7" s="82">
        <f t="shared" si="16"/>
        <v>0</v>
      </c>
      <c r="AB7" s="84">
        <f t="shared" si="17"/>
        <v>0</v>
      </c>
      <c r="AC7" s="82">
        <f t="shared" si="18"/>
        <v>0</v>
      </c>
      <c r="AD7" s="84">
        <f t="shared" si="19"/>
        <v>0</v>
      </c>
      <c r="AE7" s="82">
        <f t="shared" si="20"/>
        <v>0</v>
      </c>
      <c r="AF7" s="83">
        <f t="shared" si="21"/>
        <v>0</v>
      </c>
      <c r="AG7" s="83">
        <f t="shared" si="22"/>
        <v>0</v>
      </c>
      <c r="AH7" s="139"/>
    </row>
    <row r="8" spans="1:34" ht="25.5" x14ac:dyDescent="0.2">
      <c r="A8" s="75"/>
      <c r="B8" s="12">
        <v>4</v>
      </c>
      <c r="C8" s="22"/>
      <c r="D8" s="22" t="s">
        <v>139</v>
      </c>
      <c r="E8" s="22" t="s">
        <v>44</v>
      </c>
      <c r="F8" s="13" t="s">
        <v>46</v>
      </c>
      <c r="G8" s="76"/>
      <c r="H8" s="76"/>
      <c r="I8" s="24"/>
      <c r="J8" s="16"/>
      <c r="K8" s="80">
        <f t="shared" si="0"/>
        <v>0</v>
      </c>
      <c r="L8" s="90">
        <f t="shared" si="1"/>
        <v>0</v>
      </c>
      <c r="M8" s="79">
        <f t="shared" si="2"/>
        <v>0</v>
      </c>
      <c r="N8" s="84">
        <f t="shared" si="3"/>
        <v>0</v>
      </c>
      <c r="O8" s="80">
        <f t="shared" si="4"/>
        <v>0</v>
      </c>
      <c r="P8" s="81">
        <f t="shared" si="5"/>
        <v>0</v>
      </c>
      <c r="Q8" s="81">
        <f t="shared" si="6"/>
        <v>0</v>
      </c>
      <c r="R8" s="81">
        <f t="shared" si="7"/>
        <v>0</v>
      </c>
      <c r="S8" s="81">
        <f t="shared" si="8"/>
        <v>0</v>
      </c>
      <c r="T8" s="82">
        <f t="shared" si="9"/>
        <v>0</v>
      </c>
      <c r="U8" s="84">
        <f t="shared" si="10"/>
        <v>0</v>
      </c>
      <c r="V8" s="82">
        <f t="shared" si="11"/>
        <v>0</v>
      </c>
      <c r="W8" s="83">
        <f t="shared" si="12"/>
        <v>0</v>
      </c>
      <c r="X8" s="83">
        <f t="shared" si="13"/>
        <v>0</v>
      </c>
      <c r="Y8" s="83">
        <f t="shared" si="14"/>
        <v>0</v>
      </c>
      <c r="Z8" s="84">
        <f t="shared" si="15"/>
        <v>0</v>
      </c>
      <c r="AA8" s="82">
        <f t="shared" si="16"/>
        <v>0</v>
      </c>
      <c r="AB8" s="84">
        <f t="shared" si="17"/>
        <v>0</v>
      </c>
      <c r="AC8" s="82">
        <f t="shared" si="18"/>
        <v>0</v>
      </c>
      <c r="AD8" s="84">
        <f t="shared" si="19"/>
        <v>0</v>
      </c>
      <c r="AE8" s="82">
        <f t="shared" si="20"/>
        <v>0</v>
      </c>
      <c r="AF8" s="83">
        <f t="shared" si="21"/>
        <v>0</v>
      </c>
      <c r="AG8" s="83">
        <f t="shared" si="22"/>
        <v>0</v>
      </c>
      <c r="AH8" s="139"/>
    </row>
    <row r="9" spans="1:34" ht="25.5" x14ac:dyDescent="0.2">
      <c r="A9" s="75"/>
      <c r="B9" s="12">
        <v>5</v>
      </c>
      <c r="C9" s="22"/>
      <c r="D9" s="22" t="s">
        <v>139</v>
      </c>
      <c r="E9" s="22" t="s">
        <v>44</v>
      </c>
      <c r="F9" s="13" t="s">
        <v>46</v>
      </c>
      <c r="G9" s="76"/>
      <c r="H9" s="76"/>
      <c r="I9" s="24"/>
      <c r="J9" s="16"/>
      <c r="K9" s="80">
        <f t="shared" si="0"/>
        <v>0</v>
      </c>
      <c r="L9" s="90">
        <f t="shared" si="1"/>
        <v>0</v>
      </c>
      <c r="M9" s="79">
        <f t="shared" si="2"/>
        <v>0</v>
      </c>
      <c r="N9" s="84">
        <f t="shared" si="3"/>
        <v>0</v>
      </c>
      <c r="O9" s="80">
        <f t="shared" si="4"/>
        <v>0</v>
      </c>
      <c r="P9" s="81">
        <f t="shared" si="5"/>
        <v>0</v>
      </c>
      <c r="Q9" s="81">
        <f t="shared" si="6"/>
        <v>0</v>
      </c>
      <c r="R9" s="81">
        <f t="shared" si="7"/>
        <v>0</v>
      </c>
      <c r="S9" s="81">
        <f t="shared" si="8"/>
        <v>0</v>
      </c>
      <c r="T9" s="82">
        <f t="shared" si="9"/>
        <v>0</v>
      </c>
      <c r="U9" s="84">
        <f t="shared" si="10"/>
        <v>0</v>
      </c>
      <c r="V9" s="82">
        <f t="shared" si="11"/>
        <v>0</v>
      </c>
      <c r="W9" s="83">
        <f t="shared" si="12"/>
        <v>0</v>
      </c>
      <c r="X9" s="83">
        <f t="shared" si="13"/>
        <v>0</v>
      </c>
      <c r="Y9" s="83">
        <f t="shared" si="14"/>
        <v>0</v>
      </c>
      <c r="Z9" s="84">
        <f t="shared" si="15"/>
        <v>0</v>
      </c>
      <c r="AA9" s="82">
        <f t="shared" si="16"/>
        <v>0</v>
      </c>
      <c r="AB9" s="84">
        <f t="shared" si="17"/>
        <v>0</v>
      </c>
      <c r="AC9" s="82">
        <f t="shared" si="18"/>
        <v>0</v>
      </c>
      <c r="AD9" s="84">
        <f t="shared" si="19"/>
        <v>0</v>
      </c>
      <c r="AE9" s="82">
        <f t="shared" si="20"/>
        <v>0</v>
      </c>
      <c r="AF9" s="83">
        <f t="shared" si="21"/>
        <v>0</v>
      </c>
      <c r="AG9" s="83">
        <f t="shared" si="22"/>
        <v>0</v>
      </c>
      <c r="AH9" s="139"/>
    </row>
    <row r="10" spans="1:34" ht="25.5" x14ac:dyDescent="0.2">
      <c r="A10" s="75"/>
      <c r="B10" s="12">
        <v>6</v>
      </c>
      <c r="C10" s="22"/>
      <c r="D10" s="22" t="s">
        <v>139</v>
      </c>
      <c r="E10" s="22" t="s">
        <v>44</v>
      </c>
      <c r="F10" s="13" t="s">
        <v>46</v>
      </c>
      <c r="G10" s="76"/>
      <c r="H10" s="76"/>
      <c r="I10" s="24"/>
      <c r="J10" s="16"/>
      <c r="K10" s="80">
        <f t="shared" si="0"/>
        <v>0</v>
      </c>
      <c r="L10" s="90">
        <f t="shared" si="1"/>
        <v>0</v>
      </c>
      <c r="M10" s="79">
        <f t="shared" si="2"/>
        <v>0</v>
      </c>
      <c r="N10" s="84">
        <f t="shared" si="3"/>
        <v>0</v>
      </c>
      <c r="O10" s="80">
        <f t="shared" si="4"/>
        <v>0</v>
      </c>
      <c r="P10" s="81">
        <f t="shared" si="5"/>
        <v>0</v>
      </c>
      <c r="Q10" s="81">
        <f t="shared" si="6"/>
        <v>0</v>
      </c>
      <c r="R10" s="81">
        <f t="shared" si="7"/>
        <v>0</v>
      </c>
      <c r="S10" s="81">
        <f t="shared" si="8"/>
        <v>0</v>
      </c>
      <c r="T10" s="82">
        <f t="shared" si="9"/>
        <v>0</v>
      </c>
      <c r="U10" s="84">
        <f t="shared" si="10"/>
        <v>0</v>
      </c>
      <c r="V10" s="82">
        <f t="shared" si="11"/>
        <v>0</v>
      </c>
      <c r="W10" s="83">
        <f t="shared" si="12"/>
        <v>0</v>
      </c>
      <c r="X10" s="83">
        <f t="shared" si="13"/>
        <v>0</v>
      </c>
      <c r="Y10" s="83">
        <f t="shared" si="14"/>
        <v>0</v>
      </c>
      <c r="Z10" s="84">
        <f t="shared" si="15"/>
        <v>0</v>
      </c>
      <c r="AA10" s="82">
        <f t="shared" si="16"/>
        <v>0</v>
      </c>
      <c r="AB10" s="84">
        <f t="shared" si="17"/>
        <v>0</v>
      </c>
      <c r="AC10" s="82">
        <f t="shared" si="18"/>
        <v>0</v>
      </c>
      <c r="AD10" s="84">
        <f t="shared" si="19"/>
        <v>0</v>
      </c>
      <c r="AE10" s="82">
        <f t="shared" si="20"/>
        <v>0</v>
      </c>
      <c r="AF10" s="83">
        <f t="shared" si="21"/>
        <v>0</v>
      </c>
      <c r="AG10" s="83">
        <f t="shared" si="22"/>
        <v>0</v>
      </c>
      <c r="AH10" s="139"/>
    </row>
    <row r="11" spans="1:34" ht="25.5" x14ac:dyDescent="0.2">
      <c r="A11" s="75"/>
      <c r="B11" s="12">
        <v>7</v>
      </c>
      <c r="C11" s="22"/>
      <c r="D11" s="22" t="s">
        <v>139</v>
      </c>
      <c r="E11" s="22" t="s">
        <v>44</v>
      </c>
      <c r="F11" s="13" t="s">
        <v>46</v>
      </c>
      <c r="G11" s="76"/>
      <c r="H11" s="76"/>
      <c r="I11" s="24"/>
      <c r="J11" s="16"/>
      <c r="K11" s="80">
        <f t="shared" si="0"/>
        <v>0</v>
      </c>
      <c r="L11" s="90">
        <f t="shared" si="1"/>
        <v>0</v>
      </c>
      <c r="M11" s="79">
        <f t="shared" si="2"/>
        <v>0</v>
      </c>
      <c r="N11" s="84">
        <f t="shared" si="3"/>
        <v>0</v>
      </c>
      <c r="O11" s="80">
        <f t="shared" si="4"/>
        <v>0</v>
      </c>
      <c r="P11" s="81">
        <f t="shared" si="5"/>
        <v>0</v>
      </c>
      <c r="Q11" s="81">
        <f t="shared" si="6"/>
        <v>0</v>
      </c>
      <c r="R11" s="81">
        <f t="shared" si="7"/>
        <v>0</v>
      </c>
      <c r="S11" s="81">
        <f t="shared" si="8"/>
        <v>0</v>
      </c>
      <c r="T11" s="82">
        <f t="shared" si="9"/>
        <v>0</v>
      </c>
      <c r="U11" s="84">
        <f t="shared" si="10"/>
        <v>0</v>
      </c>
      <c r="V11" s="82">
        <f t="shared" si="11"/>
        <v>0</v>
      </c>
      <c r="W11" s="83">
        <f t="shared" si="12"/>
        <v>0</v>
      </c>
      <c r="X11" s="83">
        <f t="shared" si="13"/>
        <v>0</v>
      </c>
      <c r="Y11" s="83">
        <f t="shared" si="14"/>
        <v>0</v>
      </c>
      <c r="Z11" s="84">
        <f t="shared" si="15"/>
        <v>0</v>
      </c>
      <c r="AA11" s="82">
        <f t="shared" si="16"/>
        <v>0</v>
      </c>
      <c r="AB11" s="84">
        <f t="shared" si="17"/>
        <v>0</v>
      </c>
      <c r="AC11" s="82">
        <f t="shared" si="18"/>
        <v>0</v>
      </c>
      <c r="AD11" s="84">
        <f t="shared" si="19"/>
        <v>0</v>
      </c>
      <c r="AE11" s="82">
        <f t="shared" si="20"/>
        <v>0</v>
      </c>
      <c r="AF11" s="83">
        <f t="shared" si="21"/>
        <v>0</v>
      </c>
      <c r="AG11" s="83">
        <f t="shared" si="22"/>
        <v>0</v>
      </c>
      <c r="AH11" s="139"/>
    </row>
    <row r="12" spans="1:34" ht="25.5" x14ac:dyDescent="0.2">
      <c r="A12" s="75"/>
      <c r="B12" s="12">
        <v>8</v>
      </c>
      <c r="C12" s="22"/>
      <c r="D12" s="22" t="s">
        <v>139</v>
      </c>
      <c r="E12" s="22" t="s">
        <v>44</v>
      </c>
      <c r="F12" s="13" t="s">
        <v>46</v>
      </c>
      <c r="G12" s="76"/>
      <c r="H12" s="76"/>
      <c r="I12" s="24"/>
      <c r="J12" s="16"/>
      <c r="K12" s="80">
        <f t="shared" si="0"/>
        <v>0</v>
      </c>
      <c r="L12" s="90">
        <f t="shared" si="1"/>
        <v>0</v>
      </c>
      <c r="M12" s="79">
        <f t="shared" si="2"/>
        <v>0</v>
      </c>
      <c r="N12" s="84">
        <f t="shared" si="3"/>
        <v>0</v>
      </c>
      <c r="O12" s="80">
        <f t="shared" si="4"/>
        <v>0</v>
      </c>
      <c r="P12" s="81">
        <f t="shared" si="5"/>
        <v>0</v>
      </c>
      <c r="Q12" s="81">
        <f t="shared" si="6"/>
        <v>0</v>
      </c>
      <c r="R12" s="81">
        <f t="shared" si="7"/>
        <v>0</v>
      </c>
      <c r="S12" s="81">
        <f t="shared" si="8"/>
        <v>0</v>
      </c>
      <c r="T12" s="82">
        <f t="shared" si="9"/>
        <v>0</v>
      </c>
      <c r="U12" s="84">
        <f t="shared" si="10"/>
        <v>0</v>
      </c>
      <c r="V12" s="82">
        <f t="shared" si="11"/>
        <v>0</v>
      </c>
      <c r="W12" s="83">
        <f t="shared" si="12"/>
        <v>0</v>
      </c>
      <c r="X12" s="83">
        <f t="shared" si="13"/>
        <v>0</v>
      </c>
      <c r="Y12" s="83">
        <f t="shared" si="14"/>
        <v>0</v>
      </c>
      <c r="Z12" s="84">
        <f t="shared" si="15"/>
        <v>0</v>
      </c>
      <c r="AA12" s="82">
        <f t="shared" si="16"/>
        <v>0</v>
      </c>
      <c r="AB12" s="84">
        <f t="shared" si="17"/>
        <v>0</v>
      </c>
      <c r="AC12" s="82">
        <f t="shared" si="18"/>
        <v>0</v>
      </c>
      <c r="AD12" s="84">
        <f t="shared" si="19"/>
        <v>0</v>
      </c>
      <c r="AE12" s="82">
        <f t="shared" si="20"/>
        <v>0</v>
      </c>
      <c r="AF12" s="83">
        <f t="shared" si="21"/>
        <v>0</v>
      </c>
      <c r="AG12" s="83">
        <f t="shared" si="22"/>
        <v>0</v>
      </c>
      <c r="AH12" s="139"/>
    </row>
    <row r="13" spans="1:34" ht="25.5" x14ac:dyDescent="0.2">
      <c r="A13" s="75"/>
      <c r="B13" s="12">
        <v>9</v>
      </c>
      <c r="C13" s="22"/>
      <c r="D13" s="22" t="s">
        <v>139</v>
      </c>
      <c r="E13" s="22" t="s">
        <v>44</v>
      </c>
      <c r="F13" s="13" t="s">
        <v>46</v>
      </c>
      <c r="G13" s="76"/>
      <c r="H13" s="76"/>
      <c r="I13" s="24"/>
      <c r="J13" s="16"/>
      <c r="K13" s="80">
        <f t="shared" si="0"/>
        <v>0</v>
      </c>
      <c r="L13" s="90">
        <f t="shared" si="1"/>
        <v>0</v>
      </c>
      <c r="M13" s="79">
        <f t="shared" si="2"/>
        <v>0</v>
      </c>
      <c r="N13" s="84">
        <f t="shared" si="3"/>
        <v>0</v>
      </c>
      <c r="O13" s="80">
        <f t="shared" si="4"/>
        <v>0</v>
      </c>
      <c r="P13" s="81">
        <f t="shared" si="5"/>
        <v>0</v>
      </c>
      <c r="Q13" s="81">
        <f t="shared" si="6"/>
        <v>0</v>
      </c>
      <c r="R13" s="81">
        <f t="shared" si="7"/>
        <v>0</v>
      </c>
      <c r="S13" s="81">
        <f t="shared" si="8"/>
        <v>0</v>
      </c>
      <c r="T13" s="82">
        <f t="shared" si="9"/>
        <v>0</v>
      </c>
      <c r="U13" s="84">
        <f t="shared" si="10"/>
        <v>0</v>
      </c>
      <c r="V13" s="82">
        <f t="shared" si="11"/>
        <v>0</v>
      </c>
      <c r="W13" s="83">
        <f t="shared" si="12"/>
        <v>0</v>
      </c>
      <c r="X13" s="83">
        <f t="shared" si="13"/>
        <v>0</v>
      </c>
      <c r="Y13" s="83">
        <f t="shared" si="14"/>
        <v>0</v>
      </c>
      <c r="Z13" s="84">
        <f t="shared" si="15"/>
        <v>0</v>
      </c>
      <c r="AA13" s="82">
        <f t="shared" si="16"/>
        <v>0</v>
      </c>
      <c r="AB13" s="84">
        <f t="shared" si="17"/>
        <v>0</v>
      </c>
      <c r="AC13" s="82">
        <f t="shared" si="18"/>
        <v>0</v>
      </c>
      <c r="AD13" s="84">
        <f t="shared" si="19"/>
        <v>0</v>
      </c>
      <c r="AE13" s="82">
        <f t="shared" si="20"/>
        <v>0</v>
      </c>
      <c r="AF13" s="83">
        <f t="shared" si="21"/>
        <v>0</v>
      </c>
      <c r="AG13" s="83">
        <f t="shared" si="22"/>
        <v>0</v>
      </c>
      <c r="AH13" s="139"/>
    </row>
    <row r="14" spans="1:34" ht="25.5" x14ac:dyDescent="0.2">
      <c r="A14" s="75"/>
      <c r="B14" s="12">
        <v>10</v>
      </c>
      <c r="C14" s="22"/>
      <c r="D14" s="22" t="s">
        <v>139</v>
      </c>
      <c r="E14" s="22" t="s">
        <v>44</v>
      </c>
      <c r="F14" s="13" t="s">
        <v>46</v>
      </c>
      <c r="G14" s="76"/>
      <c r="H14" s="76"/>
      <c r="I14" s="24"/>
      <c r="J14" s="16"/>
      <c r="K14" s="80">
        <f t="shared" si="0"/>
        <v>0</v>
      </c>
      <c r="L14" s="90">
        <f t="shared" si="1"/>
        <v>0</v>
      </c>
      <c r="M14" s="79">
        <f t="shared" si="2"/>
        <v>0</v>
      </c>
      <c r="N14" s="84">
        <f t="shared" si="3"/>
        <v>0</v>
      </c>
      <c r="O14" s="80">
        <f t="shared" si="4"/>
        <v>0</v>
      </c>
      <c r="P14" s="81">
        <f t="shared" si="5"/>
        <v>0</v>
      </c>
      <c r="Q14" s="81">
        <f t="shared" si="6"/>
        <v>0</v>
      </c>
      <c r="R14" s="81">
        <f t="shared" si="7"/>
        <v>0</v>
      </c>
      <c r="S14" s="81">
        <f t="shared" si="8"/>
        <v>0</v>
      </c>
      <c r="T14" s="82">
        <f t="shared" si="9"/>
        <v>0</v>
      </c>
      <c r="U14" s="84">
        <f t="shared" si="10"/>
        <v>0</v>
      </c>
      <c r="V14" s="82">
        <f t="shared" si="11"/>
        <v>0</v>
      </c>
      <c r="W14" s="83">
        <f t="shared" si="12"/>
        <v>0</v>
      </c>
      <c r="X14" s="83">
        <f t="shared" si="13"/>
        <v>0</v>
      </c>
      <c r="Y14" s="83">
        <f t="shared" si="14"/>
        <v>0</v>
      </c>
      <c r="Z14" s="84">
        <f t="shared" si="15"/>
        <v>0</v>
      </c>
      <c r="AA14" s="82">
        <f t="shared" si="16"/>
        <v>0</v>
      </c>
      <c r="AB14" s="84">
        <f t="shared" si="17"/>
        <v>0</v>
      </c>
      <c r="AC14" s="82">
        <f t="shared" si="18"/>
        <v>0</v>
      </c>
      <c r="AD14" s="84">
        <f t="shared" si="19"/>
        <v>0</v>
      </c>
      <c r="AE14" s="82">
        <f t="shared" si="20"/>
        <v>0</v>
      </c>
      <c r="AF14" s="83">
        <f t="shared" si="21"/>
        <v>0</v>
      </c>
      <c r="AG14" s="83">
        <f t="shared" si="22"/>
        <v>0</v>
      </c>
      <c r="AH14" s="139"/>
    </row>
    <row r="15" spans="1:34" ht="25.5" x14ac:dyDescent="0.2">
      <c r="A15" s="75"/>
      <c r="B15" s="12">
        <v>11</v>
      </c>
      <c r="C15" s="22"/>
      <c r="D15" s="22" t="s">
        <v>139</v>
      </c>
      <c r="E15" s="22" t="s">
        <v>44</v>
      </c>
      <c r="F15" s="13" t="s">
        <v>46</v>
      </c>
      <c r="G15" s="76"/>
      <c r="H15" s="76"/>
      <c r="I15" s="24"/>
      <c r="J15" s="16"/>
      <c r="K15" s="80">
        <f t="shared" si="0"/>
        <v>0</v>
      </c>
      <c r="L15" s="90">
        <f t="shared" si="1"/>
        <v>0</v>
      </c>
      <c r="M15" s="79">
        <f t="shared" si="2"/>
        <v>0</v>
      </c>
      <c r="N15" s="84">
        <f t="shared" si="3"/>
        <v>0</v>
      </c>
      <c r="O15" s="80">
        <f t="shared" si="4"/>
        <v>0</v>
      </c>
      <c r="P15" s="81">
        <f t="shared" si="5"/>
        <v>0</v>
      </c>
      <c r="Q15" s="81">
        <f t="shared" si="6"/>
        <v>0</v>
      </c>
      <c r="R15" s="81">
        <f t="shared" si="7"/>
        <v>0</v>
      </c>
      <c r="S15" s="81">
        <f t="shared" si="8"/>
        <v>0</v>
      </c>
      <c r="T15" s="82">
        <f t="shared" si="9"/>
        <v>0</v>
      </c>
      <c r="U15" s="84">
        <f t="shared" si="10"/>
        <v>0</v>
      </c>
      <c r="V15" s="82">
        <f t="shared" si="11"/>
        <v>0</v>
      </c>
      <c r="W15" s="83">
        <f t="shared" si="12"/>
        <v>0</v>
      </c>
      <c r="X15" s="83">
        <f t="shared" si="13"/>
        <v>0</v>
      </c>
      <c r="Y15" s="83">
        <f t="shared" si="14"/>
        <v>0</v>
      </c>
      <c r="Z15" s="84">
        <f t="shared" si="15"/>
        <v>0</v>
      </c>
      <c r="AA15" s="82">
        <f t="shared" si="16"/>
        <v>0</v>
      </c>
      <c r="AB15" s="84">
        <f t="shared" si="17"/>
        <v>0</v>
      </c>
      <c r="AC15" s="82">
        <f t="shared" si="18"/>
        <v>0</v>
      </c>
      <c r="AD15" s="84">
        <f t="shared" si="19"/>
        <v>0</v>
      </c>
      <c r="AE15" s="82">
        <f t="shared" si="20"/>
        <v>0</v>
      </c>
      <c r="AF15" s="83">
        <f t="shared" si="21"/>
        <v>0</v>
      </c>
      <c r="AG15" s="83">
        <f t="shared" si="22"/>
        <v>0</v>
      </c>
      <c r="AH15" s="139"/>
    </row>
    <row r="16" spans="1:34" ht="25.5" x14ac:dyDescent="0.2">
      <c r="A16" s="75"/>
      <c r="B16" s="12">
        <v>12</v>
      </c>
      <c r="C16" s="22"/>
      <c r="D16" s="22" t="s">
        <v>139</v>
      </c>
      <c r="E16" s="22" t="s">
        <v>44</v>
      </c>
      <c r="F16" s="13" t="s">
        <v>46</v>
      </c>
      <c r="G16" s="76"/>
      <c r="H16" s="76"/>
      <c r="I16" s="24"/>
      <c r="J16" s="16"/>
      <c r="K16" s="80">
        <f t="shared" si="0"/>
        <v>0</v>
      </c>
      <c r="L16" s="90">
        <f t="shared" si="1"/>
        <v>0</v>
      </c>
      <c r="M16" s="79">
        <f t="shared" si="2"/>
        <v>0</v>
      </c>
      <c r="N16" s="84">
        <f t="shared" si="3"/>
        <v>0</v>
      </c>
      <c r="O16" s="80">
        <f t="shared" si="4"/>
        <v>0</v>
      </c>
      <c r="P16" s="81">
        <f t="shared" si="5"/>
        <v>0</v>
      </c>
      <c r="Q16" s="81">
        <f t="shared" si="6"/>
        <v>0</v>
      </c>
      <c r="R16" s="81">
        <f t="shared" si="7"/>
        <v>0</v>
      </c>
      <c r="S16" s="81">
        <f t="shared" si="8"/>
        <v>0</v>
      </c>
      <c r="T16" s="82">
        <f t="shared" si="9"/>
        <v>0</v>
      </c>
      <c r="U16" s="84">
        <f t="shared" si="10"/>
        <v>0</v>
      </c>
      <c r="V16" s="82">
        <f t="shared" si="11"/>
        <v>0</v>
      </c>
      <c r="W16" s="83">
        <f t="shared" si="12"/>
        <v>0</v>
      </c>
      <c r="X16" s="83">
        <f t="shared" si="13"/>
        <v>0</v>
      </c>
      <c r="Y16" s="83">
        <f t="shared" si="14"/>
        <v>0</v>
      </c>
      <c r="Z16" s="84">
        <f t="shared" si="15"/>
        <v>0</v>
      </c>
      <c r="AA16" s="82">
        <f t="shared" si="16"/>
        <v>0</v>
      </c>
      <c r="AB16" s="84">
        <f t="shared" si="17"/>
        <v>0</v>
      </c>
      <c r="AC16" s="82">
        <f t="shared" si="18"/>
        <v>0</v>
      </c>
      <c r="AD16" s="84">
        <f t="shared" si="19"/>
        <v>0</v>
      </c>
      <c r="AE16" s="82">
        <f t="shared" si="20"/>
        <v>0</v>
      </c>
      <c r="AF16" s="83">
        <f t="shared" si="21"/>
        <v>0</v>
      </c>
      <c r="AG16" s="83">
        <f t="shared" si="22"/>
        <v>0</v>
      </c>
      <c r="AH16" s="139"/>
    </row>
    <row r="17" spans="1:34" ht="25.5" x14ac:dyDescent="0.2">
      <c r="A17" s="75"/>
      <c r="B17" s="12">
        <v>13</v>
      </c>
      <c r="C17" s="22"/>
      <c r="D17" s="22" t="s">
        <v>139</v>
      </c>
      <c r="E17" s="22" t="s">
        <v>44</v>
      </c>
      <c r="F17" s="13" t="s">
        <v>46</v>
      </c>
      <c r="G17" s="76"/>
      <c r="H17" s="76"/>
      <c r="I17" s="24"/>
      <c r="J17" s="16"/>
      <c r="K17" s="80">
        <f t="shared" si="0"/>
        <v>0</v>
      </c>
      <c r="L17" s="90">
        <f t="shared" si="1"/>
        <v>0</v>
      </c>
      <c r="M17" s="79">
        <f t="shared" si="2"/>
        <v>0</v>
      </c>
      <c r="N17" s="84">
        <f t="shared" si="3"/>
        <v>0</v>
      </c>
      <c r="O17" s="80">
        <f t="shared" si="4"/>
        <v>0</v>
      </c>
      <c r="P17" s="81">
        <f t="shared" si="5"/>
        <v>0</v>
      </c>
      <c r="Q17" s="81">
        <f t="shared" si="6"/>
        <v>0</v>
      </c>
      <c r="R17" s="81">
        <f t="shared" si="7"/>
        <v>0</v>
      </c>
      <c r="S17" s="81">
        <f t="shared" si="8"/>
        <v>0</v>
      </c>
      <c r="T17" s="82">
        <f t="shared" si="9"/>
        <v>0</v>
      </c>
      <c r="U17" s="84">
        <f t="shared" si="10"/>
        <v>0</v>
      </c>
      <c r="V17" s="82">
        <f t="shared" si="11"/>
        <v>0</v>
      </c>
      <c r="W17" s="83">
        <f t="shared" si="12"/>
        <v>0</v>
      </c>
      <c r="X17" s="83">
        <f t="shared" si="13"/>
        <v>0</v>
      </c>
      <c r="Y17" s="83">
        <f t="shared" si="14"/>
        <v>0</v>
      </c>
      <c r="Z17" s="84">
        <f t="shared" si="15"/>
        <v>0</v>
      </c>
      <c r="AA17" s="82">
        <f t="shared" si="16"/>
        <v>0</v>
      </c>
      <c r="AB17" s="84">
        <f t="shared" si="17"/>
        <v>0</v>
      </c>
      <c r="AC17" s="82">
        <f t="shared" si="18"/>
        <v>0</v>
      </c>
      <c r="AD17" s="84">
        <f t="shared" si="19"/>
        <v>0</v>
      </c>
      <c r="AE17" s="82">
        <f t="shared" si="20"/>
        <v>0</v>
      </c>
      <c r="AF17" s="83">
        <f t="shared" si="21"/>
        <v>0</v>
      </c>
      <c r="AG17" s="83">
        <f t="shared" si="22"/>
        <v>0</v>
      </c>
      <c r="AH17" s="139"/>
    </row>
    <row r="18" spans="1:34" ht="25.5" x14ac:dyDescent="0.2">
      <c r="A18" s="75"/>
      <c r="B18" s="12">
        <v>14</v>
      </c>
      <c r="C18" s="22"/>
      <c r="D18" s="22" t="s">
        <v>139</v>
      </c>
      <c r="E18" s="22" t="s">
        <v>44</v>
      </c>
      <c r="F18" s="13" t="s">
        <v>46</v>
      </c>
      <c r="G18" s="76"/>
      <c r="H18" s="76"/>
      <c r="I18" s="24"/>
      <c r="J18" s="16"/>
      <c r="K18" s="80">
        <f t="shared" si="0"/>
        <v>0</v>
      </c>
      <c r="L18" s="90">
        <f t="shared" si="1"/>
        <v>0</v>
      </c>
      <c r="M18" s="79">
        <f t="shared" si="2"/>
        <v>0</v>
      </c>
      <c r="N18" s="84">
        <f t="shared" si="3"/>
        <v>0</v>
      </c>
      <c r="O18" s="80">
        <f t="shared" si="4"/>
        <v>0</v>
      </c>
      <c r="P18" s="81">
        <f t="shared" si="5"/>
        <v>0</v>
      </c>
      <c r="Q18" s="81">
        <f t="shared" si="6"/>
        <v>0</v>
      </c>
      <c r="R18" s="81">
        <f t="shared" si="7"/>
        <v>0</v>
      </c>
      <c r="S18" s="81">
        <f t="shared" si="8"/>
        <v>0</v>
      </c>
      <c r="T18" s="82">
        <f t="shared" si="9"/>
        <v>0</v>
      </c>
      <c r="U18" s="84">
        <f t="shared" si="10"/>
        <v>0</v>
      </c>
      <c r="V18" s="82">
        <f t="shared" si="11"/>
        <v>0</v>
      </c>
      <c r="W18" s="83">
        <f t="shared" si="12"/>
        <v>0</v>
      </c>
      <c r="X18" s="83">
        <f t="shared" si="13"/>
        <v>0</v>
      </c>
      <c r="Y18" s="83">
        <f t="shared" si="14"/>
        <v>0</v>
      </c>
      <c r="Z18" s="84">
        <f t="shared" si="15"/>
        <v>0</v>
      </c>
      <c r="AA18" s="82">
        <f t="shared" si="16"/>
        <v>0</v>
      </c>
      <c r="AB18" s="84">
        <f t="shared" si="17"/>
        <v>0</v>
      </c>
      <c r="AC18" s="82">
        <f t="shared" si="18"/>
        <v>0</v>
      </c>
      <c r="AD18" s="84">
        <f t="shared" si="19"/>
        <v>0</v>
      </c>
      <c r="AE18" s="82">
        <f t="shared" si="20"/>
        <v>0</v>
      </c>
      <c r="AF18" s="83">
        <f t="shared" si="21"/>
        <v>0</v>
      </c>
      <c r="AG18" s="83">
        <f t="shared" si="22"/>
        <v>0</v>
      </c>
      <c r="AH18" s="139"/>
    </row>
    <row r="19" spans="1:34" ht="25.5" x14ac:dyDescent="0.2">
      <c r="A19" s="75"/>
      <c r="B19" s="12">
        <v>15</v>
      </c>
      <c r="C19" s="22"/>
      <c r="D19" s="22" t="s">
        <v>139</v>
      </c>
      <c r="E19" s="22" t="s">
        <v>44</v>
      </c>
      <c r="F19" s="13" t="s">
        <v>46</v>
      </c>
      <c r="G19" s="76"/>
      <c r="H19" s="76"/>
      <c r="I19" s="24"/>
      <c r="J19" s="16"/>
      <c r="K19" s="80">
        <f t="shared" si="0"/>
        <v>0</v>
      </c>
      <c r="L19" s="90">
        <f t="shared" si="1"/>
        <v>0</v>
      </c>
      <c r="M19" s="79">
        <f t="shared" si="2"/>
        <v>0</v>
      </c>
      <c r="N19" s="84">
        <f t="shared" si="3"/>
        <v>0</v>
      </c>
      <c r="O19" s="80">
        <f t="shared" si="4"/>
        <v>0</v>
      </c>
      <c r="P19" s="81">
        <f t="shared" si="5"/>
        <v>0</v>
      </c>
      <c r="Q19" s="81">
        <f t="shared" si="6"/>
        <v>0</v>
      </c>
      <c r="R19" s="81">
        <f t="shared" si="7"/>
        <v>0</v>
      </c>
      <c r="S19" s="81">
        <f t="shared" si="8"/>
        <v>0</v>
      </c>
      <c r="T19" s="82">
        <f t="shared" si="9"/>
        <v>0</v>
      </c>
      <c r="U19" s="84">
        <f t="shared" si="10"/>
        <v>0</v>
      </c>
      <c r="V19" s="82">
        <f t="shared" si="11"/>
        <v>0</v>
      </c>
      <c r="W19" s="83">
        <f t="shared" si="12"/>
        <v>0</v>
      </c>
      <c r="X19" s="83">
        <f t="shared" si="13"/>
        <v>0</v>
      </c>
      <c r="Y19" s="83">
        <f t="shared" si="14"/>
        <v>0</v>
      </c>
      <c r="Z19" s="84">
        <f t="shared" si="15"/>
        <v>0</v>
      </c>
      <c r="AA19" s="82">
        <f t="shared" si="16"/>
        <v>0</v>
      </c>
      <c r="AB19" s="84">
        <f t="shared" si="17"/>
        <v>0</v>
      </c>
      <c r="AC19" s="82">
        <f t="shared" si="18"/>
        <v>0</v>
      </c>
      <c r="AD19" s="84">
        <f t="shared" si="19"/>
        <v>0</v>
      </c>
      <c r="AE19" s="82">
        <f t="shared" si="20"/>
        <v>0</v>
      </c>
      <c r="AF19" s="83">
        <f t="shared" si="21"/>
        <v>0</v>
      </c>
      <c r="AG19" s="83">
        <f t="shared" si="22"/>
        <v>0</v>
      </c>
      <c r="AH19" s="139"/>
    </row>
    <row r="20" spans="1:34" ht="25.5" x14ac:dyDescent="0.2">
      <c r="A20" s="75"/>
      <c r="B20" s="12">
        <v>16</v>
      </c>
      <c r="C20" s="22"/>
      <c r="D20" s="22" t="s">
        <v>139</v>
      </c>
      <c r="E20" s="22" t="s">
        <v>44</v>
      </c>
      <c r="F20" s="13" t="s">
        <v>46</v>
      </c>
      <c r="G20" s="76"/>
      <c r="H20" s="76"/>
      <c r="I20" s="24"/>
      <c r="J20" s="16"/>
      <c r="K20" s="80">
        <f t="shared" si="0"/>
        <v>0</v>
      </c>
      <c r="L20" s="90">
        <f t="shared" si="1"/>
        <v>0</v>
      </c>
      <c r="M20" s="79">
        <f t="shared" si="2"/>
        <v>0</v>
      </c>
      <c r="N20" s="84">
        <f t="shared" si="3"/>
        <v>0</v>
      </c>
      <c r="O20" s="80">
        <f t="shared" si="4"/>
        <v>0</v>
      </c>
      <c r="P20" s="81">
        <f t="shared" si="5"/>
        <v>0</v>
      </c>
      <c r="Q20" s="81">
        <f t="shared" si="6"/>
        <v>0</v>
      </c>
      <c r="R20" s="81">
        <f t="shared" si="7"/>
        <v>0</v>
      </c>
      <c r="S20" s="81">
        <f t="shared" si="8"/>
        <v>0</v>
      </c>
      <c r="T20" s="82">
        <f t="shared" si="9"/>
        <v>0</v>
      </c>
      <c r="U20" s="84">
        <f t="shared" si="10"/>
        <v>0</v>
      </c>
      <c r="V20" s="82">
        <f t="shared" si="11"/>
        <v>0</v>
      </c>
      <c r="W20" s="83">
        <f t="shared" si="12"/>
        <v>0</v>
      </c>
      <c r="X20" s="83">
        <f t="shared" si="13"/>
        <v>0</v>
      </c>
      <c r="Y20" s="83">
        <f t="shared" si="14"/>
        <v>0</v>
      </c>
      <c r="Z20" s="84">
        <f t="shared" si="15"/>
        <v>0</v>
      </c>
      <c r="AA20" s="82">
        <f t="shared" si="16"/>
        <v>0</v>
      </c>
      <c r="AB20" s="84">
        <f t="shared" si="17"/>
        <v>0</v>
      </c>
      <c r="AC20" s="82">
        <f t="shared" si="18"/>
        <v>0</v>
      </c>
      <c r="AD20" s="84">
        <f t="shared" si="19"/>
        <v>0</v>
      </c>
      <c r="AE20" s="82">
        <f t="shared" si="20"/>
        <v>0</v>
      </c>
      <c r="AF20" s="83">
        <f t="shared" si="21"/>
        <v>0</v>
      </c>
      <c r="AG20" s="83">
        <f t="shared" si="22"/>
        <v>0</v>
      </c>
      <c r="AH20" s="139"/>
    </row>
    <row r="21" spans="1:34" ht="25.5" x14ac:dyDescent="0.2">
      <c r="A21" s="75"/>
      <c r="B21" s="12">
        <v>17</v>
      </c>
      <c r="C21" s="22"/>
      <c r="D21" s="22" t="s">
        <v>139</v>
      </c>
      <c r="E21" s="22" t="s">
        <v>44</v>
      </c>
      <c r="F21" s="13" t="s">
        <v>46</v>
      </c>
      <c r="G21" s="76"/>
      <c r="H21" s="76"/>
      <c r="I21" s="24"/>
      <c r="J21" s="16"/>
      <c r="K21" s="80">
        <f t="shared" si="0"/>
        <v>0</v>
      </c>
      <c r="L21" s="90">
        <f t="shared" si="1"/>
        <v>0</v>
      </c>
      <c r="M21" s="79">
        <f t="shared" si="2"/>
        <v>0</v>
      </c>
      <c r="N21" s="84">
        <f t="shared" si="3"/>
        <v>0</v>
      </c>
      <c r="O21" s="80">
        <f t="shared" si="4"/>
        <v>0</v>
      </c>
      <c r="P21" s="81">
        <f t="shared" si="5"/>
        <v>0</v>
      </c>
      <c r="Q21" s="81">
        <f t="shared" si="6"/>
        <v>0</v>
      </c>
      <c r="R21" s="81">
        <f t="shared" si="7"/>
        <v>0</v>
      </c>
      <c r="S21" s="81">
        <f t="shared" si="8"/>
        <v>0</v>
      </c>
      <c r="T21" s="82">
        <f t="shared" si="9"/>
        <v>0</v>
      </c>
      <c r="U21" s="84">
        <f t="shared" si="10"/>
        <v>0</v>
      </c>
      <c r="V21" s="82">
        <f t="shared" si="11"/>
        <v>0</v>
      </c>
      <c r="W21" s="83">
        <f t="shared" si="12"/>
        <v>0</v>
      </c>
      <c r="X21" s="83">
        <f t="shared" si="13"/>
        <v>0</v>
      </c>
      <c r="Y21" s="83">
        <f t="shared" si="14"/>
        <v>0</v>
      </c>
      <c r="Z21" s="84">
        <f t="shared" si="15"/>
        <v>0</v>
      </c>
      <c r="AA21" s="82">
        <f t="shared" si="16"/>
        <v>0</v>
      </c>
      <c r="AB21" s="84">
        <f t="shared" si="17"/>
        <v>0</v>
      </c>
      <c r="AC21" s="82">
        <f t="shared" si="18"/>
        <v>0</v>
      </c>
      <c r="AD21" s="84">
        <f t="shared" si="19"/>
        <v>0</v>
      </c>
      <c r="AE21" s="82">
        <f t="shared" si="20"/>
        <v>0</v>
      </c>
      <c r="AF21" s="83">
        <f t="shared" si="21"/>
        <v>0</v>
      </c>
      <c r="AG21" s="83">
        <f t="shared" si="22"/>
        <v>0</v>
      </c>
      <c r="AH21" s="139"/>
    </row>
    <row r="22" spans="1:34" ht="25.5" x14ac:dyDescent="0.2">
      <c r="A22" s="75"/>
      <c r="B22" s="12">
        <v>18</v>
      </c>
      <c r="C22" s="22"/>
      <c r="D22" s="22" t="s">
        <v>139</v>
      </c>
      <c r="E22" s="22" t="s">
        <v>44</v>
      </c>
      <c r="F22" s="13" t="s">
        <v>46</v>
      </c>
      <c r="G22" s="76"/>
      <c r="H22" s="76"/>
      <c r="I22" s="24"/>
      <c r="J22" s="16"/>
      <c r="K22" s="80">
        <f t="shared" si="0"/>
        <v>0</v>
      </c>
      <c r="L22" s="90">
        <f t="shared" si="1"/>
        <v>0</v>
      </c>
      <c r="M22" s="79">
        <f t="shared" si="2"/>
        <v>0</v>
      </c>
      <c r="N22" s="84">
        <f t="shared" si="3"/>
        <v>0</v>
      </c>
      <c r="O22" s="80">
        <f t="shared" si="4"/>
        <v>0</v>
      </c>
      <c r="P22" s="81">
        <f t="shared" si="5"/>
        <v>0</v>
      </c>
      <c r="Q22" s="81">
        <f t="shared" si="6"/>
        <v>0</v>
      </c>
      <c r="R22" s="81">
        <f t="shared" si="7"/>
        <v>0</v>
      </c>
      <c r="S22" s="81">
        <f t="shared" si="8"/>
        <v>0</v>
      </c>
      <c r="T22" s="82">
        <f t="shared" si="9"/>
        <v>0</v>
      </c>
      <c r="U22" s="84">
        <f t="shared" si="10"/>
        <v>0</v>
      </c>
      <c r="V22" s="82">
        <f t="shared" si="11"/>
        <v>0</v>
      </c>
      <c r="W22" s="83">
        <f t="shared" si="12"/>
        <v>0</v>
      </c>
      <c r="X22" s="83">
        <f t="shared" si="13"/>
        <v>0</v>
      </c>
      <c r="Y22" s="83">
        <f t="shared" si="14"/>
        <v>0</v>
      </c>
      <c r="Z22" s="84">
        <f t="shared" si="15"/>
        <v>0</v>
      </c>
      <c r="AA22" s="82">
        <f t="shared" si="16"/>
        <v>0</v>
      </c>
      <c r="AB22" s="84">
        <f t="shared" si="17"/>
        <v>0</v>
      </c>
      <c r="AC22" s="82">
        <f t="shared" si="18"/>
        <v>0</v>
      </c>
      <c r="AD22" s="84">
        <f t="shared" si="19"/>
        <v>0</v>
      </c>
      <c r="AE22" s="82">
        <f t="shared" si="20"/>
        <v>0</v>
      </c>
      <c r="AF22" s="83">
        <f t="shared" si="21"/>
        <v>0</v>
      </c>
      <c r="AG22" s="83">
        <f t="shared" si="22"/>
        <v>0</v>
      </c>
      <c r="AH22" s="139"/>
    </row>
    <row r="23" spans="1:34" ht="25.5" x14ac:dyDescent="0.2">
      <c r="A23" s="75"/>
      <c r="B23" s="12">
        <v>19</v>
      </c>
      <c r="C23" s="22"/>
      <c r="D23" s="22" t="s">
        <v>139</v>
      </c>
      <c r="E23" s="22" t="s">
        <v>44</v>
      </c>
      <c r="F23" s="13" t="s">
        <v>46</v>
      </c>
      <c r="G23" s="76"/>
      <c r="H23" s="76"/>
      <c r="I23" s="24"/>
      <c r="J23" s="16"/>
      <c r="K23" s="80">
        <f t="shared" si="0"/>
        <v>0</v>
      </c>
      <c r="L23" s="90">
        <f t="shared" si="1"/>
        <v>0</v>
      </c>
      <c r="M23" s="79">
        <f t="shared" si="2"/>
        <v>0</v>
      </c>
      <c r="N23" s="84">
        <f t="shared" si="3"/>
        <v>0</v>
      </c>
      <c r="O23" s="80">
        <f t="shared" si="4"/>
        <v>0</v>
      </c>
      <c r="P23" s="81">
        <f t="shared" si="5"/>
        <v>0</v>
      </c>
      <c r="Q23" s="81">
        <f t="shared" si="6"/>
        <v>0</v>
      </c>
      <c r="R23" s="81">
        <f t="shared" si="7"/>
        <v>0</v>
      </c>
      <c r="S23" s="81">
        <f t="shared" si="8"/>
        <v>0</v>
      </c>
      <c r="T23" s="82">
        <f t="shared" si="9"/>
        <v>0</v>
      </c>
      <c r="U23" s="84">
        <f t="shared" si="10"/>
        <v>0</v>
      </c>
      <c r="V23" s="82">
        <f t="shared" si="11"/>
        <v>0</v>
      </c>
      <c r="W23" s="83">
        <f t="shared" si="12"/>
        <v>0</v>
      </c>
      <c r="X23" s="83">
        <f t="shared" si="13"/>
        <v>0</v>
      </c>
      <c r="Y23" s="83">
        <f t="shared" si="14"/>
        <v>0</v>
      </c>
      <c r="Z23" s="84">
        <f t="shared" si="15"/>
        <v>0</v>
      </c>
      <c r="AA23" s="82">
        <f t="shared" si="16"/>
        <v>0</v>
      </c>
      <c r="AB23" s="84">
        <f t="shared" si="17"/>
        <v>0</v>
      </c>
      <c r="AC23" s="82">
        <f t="shared" si="18"/>
        <v>0</v>
      </c>
      <c r="AD23" s="84">
        <f t="shared" si="19"/>
        <v>0</v>
      </c>
      <c r="AE23" s="82">
        <f t="shared" si="20"/>
        <v>0</v>
      </c>
      <c r="AF23" s="83">
        <f t="shared" si="21"/>
        <v>0</v>
      </c>
      <c r="AG23" s="83">
        <f t="shared" si="22"/>
        <v>0</v>
      </c>
      <c r="AH23" s="139"/>
    </row>
    <row r="24" spans="1:34" ht="25.5" x14ac:dyDescent="0.2">
      <c r="A24" s="75"/>
      <c r="B24" s="12">
        <v>20</v>
      </c>
      <c r="C24" s="22"/>
      <c r="D24" s="22" t="s">
        <v>139</v>
      </c>
      <c r="E24" s="22" t="s">
        <v>44</v>
      </c>
      <c r="F24" s="13" t="s">
        <v>46</v>
      </c>
      <c r="G24" s="76"/>
      <c r="H24" s="76"/>
      <c r="I24" s="24"/>
      <c r="J24" s="16"/>
      <c r="K24" s="80">
        <f t="shared" si="0"/>
        <v>0</v>
      </c>
      <c r="L24" s="90">
        <f t="shared" si="1"/>
        <v>0</v>
      </c>
      <c r="M24" s="79">
        <f t="shared" si="2"/>
        <v>0</v>
      </c>
      <c r="N24" s="84">
        <f t="shared" si="3"/>
        <v>0</v>
      </c>
      <c r="O24" s="80">
        <f t="shared" si="4"/>
        <v>0</v>
      </c>
      <c r="P24" s="81">
        <f t="shared" si="5"/>
        <v>0</v>
      </c>
      <c r="Q24" s="81">
        <f t="shared" si="6"/>
        <v>0</v>
      </c>
      <c r="R24" s="81">
        <f t="shared" si="7"/>
        <v>0</v>
      </c>
      <c r="S24" s="81">
        <f t="shared" si="8"/>
        <v>0</v>
      </c>
      <c r="T24" s="82">
        <f t="shared" si="9"/>
        <v>0</v>
      </c>
      <c r="U24" s="84">
        <f t="shared" si="10"/>
        <v>0</v>
      </c>
      <c r="V24" s="82">
        <f t="shared" si="11"/>
        <v>0</v>
      </c>
      <c r="W24" s="83">
        <f t="shared" si="12"/>
        <v>0</v>
      </c>
      <c r="X24" s="83">
        <f t="shared" si="13"/>
        <v>0</v>
      </c>
      <c r="Y24" s="83">
        <f t="shared" si="14"/>
        <v>0</v>
      </c>
      <c r="Z24" s="84">
        <f t="shared" si="15"/>
        <v>0</v>
      </c>
      <c r="AA24" s="82">
        <f t="shared" si="16"/>
        <v>0</v>
      </c>
      <c r="AB24" s="84">
        <f t="shared" si="17"/>
        <v>0</v>
      </c>
      <c r="AC24" s="82">
        <f t="shared" si="18"/>
        <v>0</v>
      </c>
      <c r="AD24" s="84">
        <f t="shared" si="19"/>
        <v>0</v>
      </c>
      <c r="AE24" s="82">
        <f t="shared" si="20"/>
        <v>0</v>
      </c>
      <c r="AF24" s="83">
        <f t="shared" si="21"/>
        <v>0</v>
      </c>
      <c r="AG24" s="83">
        <f t="shared" si="22"/>
        <v>0</v>
      </c>
      <c r="AH24" s="139"/>
    </row>
    <row r="25" spans="1:34" ht="25.5" x14ac:dyDescent="0.2">
      <c r="A25" s="75"/>
      <c r="B25" s="12">
        <v>21</v>
      </c>
      <c r="C25" s="22"/>
      <c r="D25" s="22" t="s">
        <v>139</v>
      </c>
      <c r="E25" s="22" t="s">
        <v>44</v>
      </c>
      <c r="F25" s="13" t="s">
        <v>46</v>
      </c>
      <c r="G25" s="76"/>
      <c r="H25" s="76"/>
      <c r="I25" s="24"/>
      <c r="J25" s="16"/>
      <c r="K25" s="80">
        <f t="shared" si="0"/>
        <v>0</v>
      </c>
      <c r="L25" s="90">
        <f t="shared" si="1"/>
        <v>0</v>
      </c>
      <c r="M25" s="79">
        <f t="shared" si="2"/>
        <v>0</v>
      </c>
      <c r="N25" s="84">
        <f t="shared" si="3"/>
        <v>0</v>
      </c>
      <c r="O25" s="80">
        <f t="shared" si="4"/>
        <v>0</v>
      </c>
      <c r="P25" s="81">
        <f t="shared" si="5"/>
        <v>0</v>
      </c>
      <c r="Q25" s="81">
        <f t="shared" si="6"/>
        <v>0</v>
      </c>
      <c r="R25" s="81">
        <f t="shared" si="7"/>
        <v>0</v>
      </c>
      <c r="S25" s="81">
        <f t="shared" si="8"/>
        <v>0</v>
      </c>
      <c r="T25" s="82">
        <f t="shared" si="9"/>
        <v>0</v>
      </c>
      <c r="U25" s="84">
        <f t="shared" si="10"/>
        <v>0</v>
      </c>
      <c r="V25" s="82">
        <f t="shared" si="11"/>
        <v>0</v>
      </c>
      <c r="W25" s="83">
        <f t="shared" si="12"/>
        <v>0</v>
      </c>
      <c r="X25" s="83">
        <f t="shared" si="13"/>
        <v>0</v>
      </c>
      <c r="Y25" s="83">
        <f t="shared" si="14"/>
        <v>0</v>
      </c>
      <c r="Z25" s="84">
        <f t="shared" si="15"/>
        <v>0</v>
      </c>
      <c r="AA25" s="82">
        <f t="shared" si="16"/>
        <v>0</v>
      </c>
      <c r="AB25" s="84">
        <f t="shared" si="17"/>
        <v>0</v>
      </c>
      <c r="AC25" s="82">
        <f t="shared" si="18"/>
        <v>0</v>
      </c>
      <c r="AD25" s="84">
        <f t="shared" si="19"/>
        <v>0</v>
      </c>
      <c r="AE25" s="82">
        <f t="shared" si="20"/>
        <v>0</v>
      </c>
      <c r="AF25" s="83">
        <f t="shared" si="21"/>
        <v>0</v>
      </c>
      <c r="AG25" s="83">
        <f t="shared" si="22"/>
        <v>0</v>
      </c>
      <c r="AH25" s="139"/>
    </row>
    <row r="26" spans="1:34" ht="25.5" x14ac:dyDescent="0.2">
      <c r="A26" s="75"/>
      <c r="B26" s="12">
        <v>22</v>
      </c>
      <c r="C26" s="22"/>
      <c r="D26" s="22" t="s">
        <v>139</v>
      </c>
      <c r="E26" s="22" t="s">
        <v>44</v>
      </c>
      <c r="F26" s="13" t="s">
        <v>46</v>
      </c>
      <c r="G26" s="76"/>
      <c r="H26" s="76"/>
      <c r="I26" s="24"/>
      <c r="J26" s="16"/>
      <c r="K26" s="80">
        <f t="shared" si="0"/>
        <v>0</v>
      </c>
      <c r="L26" s="90">
        <f t="shared" si="1"/>
        <v>0</v>
      </c>
      <c r="M26" s="79">
        <f t="shared" si="2"/>
        <v>0</v>
      </c>
      <c r="N26" s="84">
        <f t="shared" si="3"/>
        <v>0</v>
      </c>
      <c r="O26" s="80">
        <f t="shared" si="4"/>
        <v>0</v>
      </c>
      <c r="P26" s="81">
        <f t="shared" si="5"/>
        <v>0</v>
      </c>
      <c r="Q26" s="81">
        <f t="shared" si="6"/>
        <v>0</v>
      </c>
      <c r="R26" s="81">
        <f t="shared" si="7"/>
        <v>0</v>
      </c>
      <c r="S26" s="81">
        <f t="shared" si="8"/>
        <v>0</v>
      </c>
      <c r="T26" s="82">
        <f t="shared" si="9"/>
        <v>0</v>
      </c>
      <c r="U26" s="84">
        <f t="shared" si="10"/>
        <v>0</v>
      </c>
      <c r="V26" s="82">
        <f t="shared" si="11"/>
        <v>0</v>
      </c>
      <c r="W26" s="83">
        <f t="shared" si="12"/>
        <v>0</v>
      </c>
      <c r="X26" s="83">
        <f t="shared" si="13"/>
        <v>0</v>
      </c>
      <c r="Y26" s="83">
        <f t="shared" si="14"/>
        <v>0</v>
      </c>
      <c r="Z26" s="84">
        <f t="shared" si="15"/>
        <v>0</v>
      </c>
      <c r="AA26" s="82">
        <f t="shared" si="16"/>
        <v>0</v>
      </c>
      <c r="AB26" s="84">
        <f t="shared" si="17"/>
        <v>0</v>
      </c>
      <c r="AC26" s="82">
        <f t="shared" si="18"/>
        <v>0</v>
      </c>
      <c r="AD26" s="84">
        <f t="shared" si="19"/>
        <v>0</v>
      </c>
      <c r="AE26" s="82">
        <f t="shared" si="20"/>
        <v>0</v>
      </c>
      <c r="AF26" s="83">
        <f t="shared" si="21"/>
        <v>0</v>
      </c>
      <c r="AG26" s="83">
        <f t="shared" si="22"/>
        <v>0</v>
      </c>
      <c r="AH26" s="139"/>
    </row>
    <row r="27" spans="1:34" ht="25.5" x14ac:dyDescent="0.2">
      <c r="A27" s="75"/>
      <c r="B27" s="12">
        <v>23</v>
      </c>
      <c r="C27" s="22"/>
      <c r="D27" s="22" t="s">
        <v>139</v>
      </c>
      <c r="E27" s="22" t="s">
        <v>44</v>
      </c>
      <c r="F27" s="13" t="s">
        <v>46</v>
      </c>
      <c r="G27" s="76"/>
      <c r="H27" s="76"/>
      <c r="I27" s="24"/>
      <c r="J27" s="16"/>
      <c r="K27" s="80">
        <f t="shared" si="0"/>
        <v>0</v>
      </c>
      <c r="L27" s="90">
        <f t="shared" si="1"/>
        <v>0</v>
      </c>
      <c r="M27" s="79">
        <f t="shared" si="2"/>
        <v>0</v>
      </c>
      <c r="N27" s="84">
        <f t="shared" si="3"/>
        <v>0</v>
      </c>
      <c r="O27" s="80">
        <f t="shared" si="4"/>
        <v>0</v>
      </c>
      <c r="P27" s="81">
        <f t="shared" si="5"/>
        <v>0</v>
      </c>
      <c r="Q27" s="81">
        <f t="shared" si="6"/>
        <v>0</v>
      </c>
      <c r="R27" s="81">
        <f t="shared" si="7"/>
        <v>0</v>
      </c>
      <c r="S27" s="81">
        <f t="shared" si="8"/>
        <v>0</v>
      </c>
      <c r="T27" s="82">
        <f t="shared" si="9"/>
        <v>0</v>
      </c>
      <c r="U27" s="84">
        <f t="shared" si="10"/>
        <v>0</v>
      </c>
      <c r="V27" s="82">
        <f t="shared" si="11"/>
        <v>0</v>
      </c>
      <c r="W27" s="83">
        <f t="shared" si="12"/>
        <v>0</v>
      </c>
      <c r="X27" s="83">
        <f t="shared" si="13"/>
        <v>0</v>
      </c>
      <c r="Y27" s="83">
        <f t="shared" si="14"/>
        <v>0</v>
      </c>
      <c r="Z27" s="84">
        <f t="shared" si="15"/>
        <v>0</v>
      </c>
      <c r="AA27" s="82">
        <f t="shared" si="16"/>
        <v>0</v>
      </c>
      <c r="AB27" s="84">
        <f t="shared" si="17"/>
        <v>0</v>
      </c>
      <c r="AC27" s="82">
        <f t="shared" si="18"/>
        <v>0</v>
      </c>
      <c r="AD27" s="84">
        <f t="shared" si="19"/>
        <v>0</v>
      </c>
      <c r="AE27" s="82">
        <f t="shared" si="20"/>
        <v>0</v>
      </c>
      <c r="AF27" s="83">
        <f t="shared" si="21"/>
        <v>0</v>
      </c>
      <c r="AG27" s="83">
        <f t="shared" si="22"/>
        <v>0</v>
      </c>
      <c r="AH27" s="139"/>
    </row>
    <row r="28" spans="1:34" ht="25.5" x14ac:dyDescent="0.2">
      <c r="A28" s="75"/>
      <c r="B28" s="12">
        <v>24</v>
      </c>
      <c r="C28" s="22"/>
      <c r="D28" s="22" t="s">
        <v>139</v>
      </c>
      <c r="E28" s="22" t="s">
        <v>44</v>
      </c>
      <c r="F28" s="13" t="s">
        <v>46</v>
      </c>
      <c r="G28" s="76"/>
      <c r="H28" s="76"/>
      <c r="I28" s="24"/>
      <c r="J28" s="16"/>
      <c r="K28" s="80">
        <f t="shared" si="0"/>
        <v>0</v>
      </c>
      <c r="L28" s="90">
        <f t="shared" si="1"/>
        <v>0</v>
      </c>
      <c r="M28" s="79">
        <f t="shared" si="2"/>
        <v>0</v>
      </c>
      <c r="N28" s="84">
        <f t="shared" si="3"/>
        <v>0</v>
      </c>
      <c r="O28" s="80">
        <f t="shared" si="4"/>
        <v>0</v>
      </c>
      <c r="P28" s="81">
        <f t="shared" si="5"/>
        <v>0</v>
      </c>
      <c r="Q28" s="81">
        <f t="shared" si="6"/>
        <v>0</v>
      </c>
      <c r="R28" s="81">
        <f t="shared" si="7"/>
        <v>0</v>
      </c>
      <c r="S28" s="81">
        <f t="shared" si="8"/>
        <v>0</v>
      </c>
      <c r="T28" s="82">
        <f t="shared" si="9"/>
        <v>0</v>
      </c>
      <c r="U28" s="84">
        <f t="shared" si="10"/>
        <v>0</v>
      </c>
      <c r="V28" s="82">
        <f t="shared" si="11"/>
        <v>0</v>
      </c>
      <c r="W28" s="83">
        <f t="shared" si="12"/>
        <v>0</v>
      </c>
      <c r="X28" s="83">
        <f t="shared" si="13"/>
        <v>0</v>
      </c>
      <c r="Y28" s="83">
        <f t="shared" si="14"/>
        <v>0</v>
      </c>
      <c r="Z28" s="84">
        <f t="shared" si="15"/>
        <v>0</v>
      </c>
      <c r="AA28" s="82">
        <f t="shared" si="16"/>
        <v>0</v>
      </c>
      <c r="AB28" s="84">
        <f t="shared" si="17"/>
        <v>0</v>
      </c>
      <c r="AC28" s="82">
        <f t="shared" si="18"/>
        <v>0</v>
      </c>
      <c r="AD28" s="84">
        <f t="shared" si="19"/>
        <v>0</v>
      </c>
      <c r="AE28" s="82">
        <f t="shared" si="20"/>
        <v>0</v>
      </c>
      <c r="AF28" s="83">
        <f t="shared" si="21"/>
        <v>0</v>
      </c>
      <c r="AG28" s="83">
        <f t="shared" si="22"/>
        <v>0</v>
      </c>
      <c r="AH28" s="139"/>
    </row>
    <row r="29" spans="1:34" ht="25.5" x14ac:dyDescent="0.2">
      <c r="A29" s="75"/>
      <c r="B29" s="12">
        <v>25</v>
      </c>
      <c r="C29" s="22"/>
      <c r="D29" s="22" t="s">
        <v>139</v>
      </c>
      <c r="E29" s="22" t="s">
        <v>44</v>
      </c>
      <c r="F29" s="13" t="s">
        <v>46</v>
      </c>
      <c r="G29" s="76"/>
      <c r="H29" s="76"/>
      <c r="I29" s="24"/>
      <c r="J29" s="16"/>
      <c r="K29" s="80">
        <f t="shared" si="0"/>
        <v>0</v>
      </c>
      <c r="L29" s="90">
        <f t="shared" si="1"/>
        <v>0</v>
      </c>
      <c r="M29" s="79">
        <f t="shared" si="2"/>
        <v>0</v>
      </c>
      <c r="N29" s="84">
        <f t="shared" si="3"/>
        <v>0</v>
      </c>
      <c r="O29" s="80">
        <f t="shared" si="4"/>
        <v>0</v>
      </c>
      <c r="P29" s="81">
        <f t="shared" si="5"/>
        <v>0</v>
      </c>
      <c r="Q29" s="81">
        <f t="shared" si="6"/>
        <v>0</v>
      </c>
      <c r="R29" s="81">
        <f t="shared" si="7"/>
        <v>0</v>
      </c>
      <c r="S29" s="81">
        <f t="shared" si="8"/>
        <v>0</v>
      </c>
      <c r="T29" s="82">
        <f t="shared" si="9"/>
        <v>0</v>
      </c>
      <c r="U29" s="84">
        <f t="shared" si="10"/>
        <v>0</v>
      </c>
      <c r="V29" s="82">
        <f t="shared" si="11"/>
        <v>0</v>
      </c>
      <c r="W29" s="83">
        <f t="shared" si="12"/>
        <v>0</v>
      </c>
      <c r="X29" s="83">
        <f t="shared" si="13"/>
        <v>0</v>
      </c>
      <c r="Y29" s="83">
        <f t="shared" si="14"/>
        <v>0</v>
      </c>
      <c r="Z29" s="84">
        <f t="shared" si="15"/>
        <v>0</v>
      </c>
      <c r="AA29" s="82">
        <f t="shared" si="16"/>
        <v>0</v>
      </c>
      <c r="AB29" s="84">
        <f t="shared" si="17"/>
        <v>0</v>
      </c>
      <c r="AC29" s="82">
        <f t="shared" si="18"/>
        <v>0</v>
      </c>
      <c r="AD29" s="84">
        <f t="shared" si="19"/>
        <v>0</v>
      </c>
      <c r="AE29" s="82">
        <f t="shared" si="20"/>
        <v>0</v>
      </c>
      <c r="AF29" s="83">
        <f t="shared" si="21"/>
        <v>0</v>
      </c>
      <c r="AG29" s="83">
        <f t="shared" si="22"/>
        <v>0</v>
      </c>
      <c r="AH29" s="139"/>
    </row>
    <row r="30" spans="1:34" ht="25.5" x14ac:dyDescent="0.2">
      <c r="A30" s="75"/>
      <c r="B30" s="12">
        <v>26</v>
      </c>
      <c r="C30" s="22"/>
      <c r="D30" s="22" t="s">
        <v>139</v>
      </c>
      <c r="E30" s="22" t="s">
        <v>44</v>
      </c>
      <c r="F30" s="13" t="s">
        <v>46</v>
      </c>
      <c r="G30" s="76"/>
      <c r="H30" s="76"/>
      <c r="I30" s="24"/>
      <c r="J30" s="16"/>
      <c r="K30" s="80">
        <f t="shared" si="0"/>
        <v>0</v>
      </c>
      <c r="L30" s="90">
        <f t="shared" si="1"/>
        <v>0</v>
      </c>
      <c r="M30" s="79">
        <f t="shared" si="2"/>
        <v>0</v>
      </c>
      <c r="N30" s="84">
        <f t="shared" si="3"/>
        <v>0</v>
      </c>
      <c r="O30" s="80">
        <f t="shared" si="4"/>
        <v>0</v>
      </c>
      <c r="P30" s="81">
        <f t="shared" si="5"/>
        <v>0</v>
      </c>
      <c r="Q30" s="81">
        <f t="shared" si="6"/>
        <v>0</v>
      </c>
      <c r="R30" s="81">
        <f t="shared" si="7"/>
        <v>0</v>
      </c>
      <c r="S30" s="81">
        <f t="shared" si="8"/>
        <v>0</v>
      </c>
      <c r="T30" s="82">
        <f t="shared" si="9"/>
        <v>0</v>
      </c>
      <c r="U30" s="84">
        <f t="shared" si="10"/>
        <v>0</v>
      </c>
      <c r="V30" s="82">
        <f t="shared" si="11"/>
        <v>0</v>
      </c>
      <c r="W30" s="83">
        <f t="shared" si="12"/>
        <v>0</v>
      </c>
      <c r="X30" s="83">
        <f t="shared" si="13"/>
        <v>0</v>
      </c>
      <c r="Y30" s="83">
        <f t="shared" si="14"/>
        <v>0</v>
      </c>
      <c r="Z30" s="84">
        <f t="shared" si="15"/>
        <v>0</v>
      </c>
      <c r="AA30" s="82">
        <f t="shared" si="16"/>
        <v>0</v>
      </c>
      <c r="AB30" s="84">
        <f t="shared" si="17"/>
        <v>0</v>
      </c>
      <c r="AC30" s="82">
        <f t="shared" si="18"/>
        <v>0</v>
      </c>
      <c r="AD30" s="84">
        <f t="shared" si="19"/>
        <v>0</v>
      </c>
      <c r="AE30" s="82">
        <f t="shared" si="20"/>
        <v>0</v>
      </c>
      <c r="AF30" s="83">
        <f t="shared" si="21"/>
        <v>0</v>
      </c>
      <c r="AG30" s="83">
        <f t="shared" si="22"/>
        <v>0</v>
      </c>
      <c r="AH30" s="139"/>
    </row>
    <row r="31" spans="1:34" ht="25.5" x14ac:dyDescent="0.2">
      <c r="A31" s="75"/>
      <c r="B31" s="12">
        <v>27</v>
      </c>
      <c r="C31" s="22"/>
      <c r="D31" s="22" t="s">
        <v>139</v>
      </c>
      <c r="E31" s="22" t="s">
        <v>44</v>
      </c>
      <c r="F31" s="13" t="s">
        <v>46</v>
      </c>
      <c r="G31" s="76"/>
      <c r="H31" s="76"/>
      <c r="I31" s="24"/>
      <c r="J31" s="16"/>
      <c r="K31" s="80">
        <f t="shared" si="0"/>
        <v>0</v>
      </c>
      <c r="L31" s="90">
        <f t="shared" si="1"/>
        <v>0</v>
      </c>
      <c r="M31" s="79">
        <f t="shared" si="2"/>
        <v>0</v>
      </c>
      <c r="N31" s="84">
        <f t="shared" si="3"/>
        <v>0</v>
      </c>
      <c r="O31" s="80">
        <f t="shared" si="4"/>
        <v>0</v>
      </c>
      <c r="P31" s="81">
        <f t="shared" si="5"/>
        <v>0</v>
      </c>
      <c r="Q31" s="81">
        <f t="shared" si="6"/>
        <v>0</v>
      </c>
      <c r="R31" s="81">
        <f t="shared" si="7"/>
        <v>0</v>
      </c>
      <c r="S31" s="81">
        <f t="shared" si="8"/>
        <v>0</v>
      </c>
      <c r="T31" s="82">
        <f t="shared" si="9"/>
        <v>0</v>
      </c>
      <c r="U31" s="84">
        <f t="shared" si="10"/>
        <v>0</v>
      </c>
      <c r="V31" s="82">
        <f t="shared" si="11"/>
        <v>0</v>
      </c>
      <c r="W31" s="83">
        <f t="shared" si="12"/>
        <v>0</v>
      </c>
      <c r="X31" s="83">
        <f t="shared" si="13"/>
        <v>0</v>
      </c>
      <c r="Y31" s="83">
        <f t="shared" si="14"/>
        <v>0</v>
      </c>
      <c r="Z31" s="84">
        <f t="shared" si="15"/>
        <v>0</v>
      </c>
      <c r="AA31" s="82">
        <f t="shared" si="16"/>
        <v>0</v>
      </c>
      <c r="AB31" s="84">
        <f t="shared" si="17"/>
        <v>0</v>
      </c>
      <c r="AC31" s="82">
        <f t="shared" si="18"/>
        <v>0</v>
      </c>
      <c r="AD31" s="84">
        <f t="shared" si="19"/>
        <v>0</v>
      </c>
      <c r="AE31" s="82">
        <f t="shared" si="20"/>
        <v>0</v>
      </c>
      <c r="AF31" s="83">
        <f t="shared" si="21"/>
        <v>0</v>
      </c>
      <c r="AG31" s="83">
        <f t="shared" si="22"/>
        <v>0</v>
      </c>
      <c r="AH31" s="139"/>
    </row>
    <row r="32" spans="1:34" ht="25.5" x14ac:dyDescent="0.2">
      <c r="A32" s="75"/>
      <c r="B32" s="12">
        <v>28</v>
      </c>
      <c r="C32" s="22"/>
      <c r="D32" s="22" t="s">
        <v>139</v>
      </c>
      <c r="E32" s="22" t="s">
        <v>44</v>
      </c>
      <c r="F32" s="13" t="s">
        <v>46</v>
      </c>
      <c r="G32" s="76"/>
      <c r="H32" s="76"/>
      <c r="I32" s="24"/>
      <c r="J32" s="16"/>
      <c r="K32" s="80">
        <f t="shared" si="0"/>
        <v>0</v>
      </c>
      <c r="L32" s="90">
        <f t="shared" si="1"/>
        <v>0</v>
      </c>
      <c r="M32" s="79">
        <f t="shared" si="2"/>
        <v>0</v>
      </c>
      <c r="N32" s="84">
        <f t="shared" si="3"/>
        <v>0</v>
      </c>
      <c r="O32" s="80">
        <f t="shared" si="4"/>
        <v>0</v>
      </c>
      <c r="P32" s="81">
        <f t="shared" si="5"/>
        <v>0</v>
      </c>
      <c r="Q32" s="81">
        <f t="shared" si="6"/>
        <v>0</v>
      </c>
      <c r="R32" s="81">
        <f t="shared" si="7"/>
        <v>0</v>
      </c>
      <c r="S32" s="81">
        <f t="shared" si="8"/>
        <v>0</v>
      </c>
      <c r="T32" s="82">
        <f t="shared" si="9"/>
        <v>0</v>
      </c>
      <c r="U32" s="84">
        <f t="shared" si="10"/>
        <v>0</v>
      </c>
      <c r="V32" s="82">
        <f t="shared" si="11"/>
        <v>0</v>
      </c>
      <c r="W32" s="83">
        <f t="shared" si="12"/>
        <v>0</v>
      </c>
      <c r="X32" s="83">
        <f t="shared" si="13"/>
        <v>0</v>
      </c>
      <c r="Y32" s="83">
        <f t="shared" si="14"/>
        <v>0</v>
      </c>
      <c r="Z32" s="84">
        <f t="shared" si="15"/>
        <v>0</v>
      </c>
      <c r="AA32" s="82">
        <f t="shared" si="16"/>
        <v>0</v>
      </c>
      <c r="AB32" s="84">
        <f t="shared" si="17"/>
        <v>0</v>
      </c>
      <c r="AC32" s="82">
        <f t="shared" si="18"/>
        <v>0</v>
      </c>
      <c r="AD32" s="84">
        <f t="shared" si="19"/>
        <v>0</v>
      </c>
      <c r="AE32" s="82">
        <f t="shared" si="20"/>
        <v>0</v>
      </c>
      <c r="AF32" s="83">
        <f t="shared" si="21"/>
        <v>0</v>
      </c>
      <c r="AG32" s="83">
        <f t="shared" si="22"/>
        <v>0</v>
      </c>
      <c r="AH32" s="139"/>
    </row>
    <row r="33" spans="1:34" ht="25.5" x14ac:dyDescent="0.2">
      <c r="A33" s="75"/>
      <c r="B33" s="12">
        <v>29</v>
      </c>
      <c r="C33" s="22"/>
      <c r="D33" s="22" t="s">
        <v>139</v>
      </c>
      <c r="E33" s="22" t="s">
        <v>44</v>
      </c>
      <c r="F33" s="13" t="s">
        <v>46</v>
      </c>
      <c r="G33" s="76"/>
      <c r="H33" s="76"/>
      <c r="I33" s="24"/>
      <c r="J33" s="16"/>
      <c r="K33" s="80">
        <f t="shared" si="0"/>
        <v>0</v>
      </c>
      <c r="L33" s="90">
        <f t="shared" si="1"/>
        <v>0</v>
      </c>
      <c r="M33" s="79">
        <f t="shared" si="2"/>
        <v>0</v>
      </c>
      <c r="N33" s="84">
        <f t="shared" si="3"/>
        <v>0</v>
      </c>
      <c r="O33" s="80">
        <f t="shared" si="4"/>
        <v>0</v>
      </c>
      <c r="P33" s="81">
        <f t="shared" si="5"/>
        <v>0</v>
      </c>
      <c r="Q33" s="81">
        <f t="shared" si="6"/>
        <v>0</v>
      </c>
      <c r="R33" s="81">
        <f t="shared" si="7"/>
        <v>0</v>
      </c>
      <c r="S33" s="81">
        <f t="shared" si="8"/>
        <v>0</v>
      </c>
      <c r="T33" s="82">
        <f t="shared" si="9"/>
        <v>0</v>
      </c>
      <c r="U33" s="84">
        <f t="shared" si="10"/>
        <v>0</v>
      </c>
      <c r="V33" s="82">
        <f t="shared" si="11"/>
        <v>0</v>
      </c>
      <c r="W33" s="83">
        <f t="shared" si="12"/>
        <v>0</v>
      </c>
      <c r="X33" s="83">
        <f t="shared" si="13"/>
        <v>0</v>
      </c>
      <c r="Y33" s="83">
        <f t="shared" si="14"/>
        <v>0</v>
      </c>
      <c r="Z33" s="84">
        <f t="shared" si="15"/>
        <v>0</v>
      </c>
      <c r="AA33" s="82">
        <f t="shared" si="16"/>
        <v>0</v>
      </c>
      <c r="AB33" s="84">
        <f t="shared" si="17"/>
        <v>0</v>
      </c>
      <c r="AC33" s="82">
        <f t="shared" si="18"/>
        <v>0</v>
      </c>
      <c r="AD33" s="84">
        <f t="shared" si="19"/>
        <v>0</v>
      </c>
      <c r="AE33" s="82">
        <f t="shared" si="20"/>
        <v>0</v>
      </c>
      <c r="AF33" s="83">
        <f t="shared" si="21"/>
        <v>0</v>
      </c>
      <c r="AG33" s="83">
        <f t="shared" si="22"/>
        <v>0</v>
      </c>
      <c r="AH33" s="139"/>
    </row>
    <row r="34" spans="1:34" ht="25.5" x14ac:dyDescent="0.2">
      <c r="A34" s="75"/>
      <c r="B34" s="12">
        <v>30</v>
      </c>
      <c r="C34" s="22"/>
      <c r="D34" s="22" t="s">
        <v>139</v>
      </c>
      <c r="E34" s="22" t="s">
        <v>44</v>
      </c>
      <c r="F34" s="13" t="s">
        <v>46</v>
      </c>
      <c r="G34" s="76"/>
      <c r="H34" s="76"/>
      <c r="I34" s="24"/>
      <c r="J34" s="16"/>
      <c r="K34" s="80">
        <f t="shared" si="0"/>
        <v>0</v>
      </c>
      <c r="L34" s="90">
        <f t="shared" si="1"/>
        <v>0</v>
      </c>
      <c r="M34" s="79">
        <f t="shared" si="2"/>
        <v>0</v>
      </c>
      <c r="N34" s="84">
        <f t="shared" si="3"/>
        <v>0</v>
      </c>
      <c r="O34" s="80">
        <f t="shared" si="4"/>
        <v>0</v>
      </c>
      <c r="P34" s="81">
        <f t="shared" si="5"/>
        <v>0</v>
      </c>
      <c r="Q34" s="81">
        <f t="shared" si="6"/>
        <v>0</v>
      </c>
      <c r="R34" s="81">
        <f t="shared" si="7"/>
        <v>0</v>
      </c>
      <c r="S34" s="81">
        <f t="shared" si="8"/>
        <v>0</v>
      </c>
      <c r="T34" s="82">
        <f t="shared" si="9"/>
        <v>0</v>
      </c>
      <c r="U34" s="84">
        <f t="shared" si="10"/>
        <v>0</v>
      </c>
      <c r="V34" s="82">
        <f t="shared" si="11"/>
        <v>0</v>
      </c>
      <c r="W34" s="83">
        <f t="shared" si="12"/>
        <v>0</v>
      </c>
      <c r="X34" s="83">
        <f t="shared" si="13"/>
        <v>0</v>
      </c>
      <c r="Y34" s="83">
        <f t="shared" si="14"/>
        <v>0</v>
      </c>
      <c r="Z34" s="84">
        <f t="shared" si="15"/>
        <v>0</v>
      </c>
      <c r="AA34" s="82">
        <f t="shared" si="16"/>
        <v>0</v>
      </c>
      <c r="AB34" s="84">
        <f t="shared" si="17"/>
        <v>0</v>
      </c>
      <c r="AC34" s="82">
        <f t="shared" si="18"/>
        <v>0</v>
      </c>
      <c r="AD34" s="84">
        <f t="shared" si="19"/>
        <v>0</v>
      </c>
      <c r="AE34" s="82">
        <f t="shared" si="20"/>
        <v>0</v>
      </c>
      <c r="AF34" s="83">
        <f t="shared" si="21"/>
        <v>0</v>
      </c>
      <c r="AG34" s="83">
        <f t="shared" si="22"/>
        <v>0</v>
      </c>
      <c r="AH34" s="139"/>
    </row>
    <row r="35" spans="1:34" ht="25.5" x14ac:dyDescent="0.2">
      <c r="A35" s="75"/>
      <c r="B35" s="12">
        <v>31</v>
      </c>
      <c r="C35" s="22"/>
      <c r="D35" s="22" t="s">
        <v>139</v>
      </c>
      <c r="E35" s="22" t="s">
        <v>44</v>
      </c>
      <c r="F35" s="13" t="s">
        <v>46</v>
      </c>
      <c r="G35" s="76"/>
      <c r="H35" s="76"/>
      <c r="I35" s="24"/>
      <c r="J35" s="16"/>
      <c r="K35" s="80">
        <f t="shared" si="0"/>
        <v>0</v>
      </c>
      <c r="L35" s="90">
        <f t="shared" si="1"/>
        <v>0</v>
      </c>
      <c r="M35" s="79">
        <f t="shared" si="2"/>
        <v>0</v>
      </c>
      <c r="N35" s="84">
        <f t="shared" si="3"/>
        <v>0</v>
      </c>
      <c r="O35" s="80">
        <f t="shared" si="4"/>
        <v>0</v>
      </c>
      <c r="P35" s="81">
        <f t="shared" si="5"/>
        <v>0</v>
      </c>
      <c r="Q35" s="81">
        <f t="shared" si="6"/>
        <v>0</v>
      </c>
      <c r="R35" s="81">
        <f t="shared" si="7"/>
        <v>0</v>
      </c>
      <c r="S35" s="81">
        <f t="shared" si="8"/>
        <v>0</v>
      </c>
      <c r="T35" s="82">
        <f t="shared" si="9"/>
        <v>0</v>
      </c>
      <c r="U35" s="84">
        <f t="shared" si="10"/>
        <v>0</v>
      </c>
      <c r="V35" s="82">
        <f t="shared" si="11"/>
        <v>0</v>
      </c>
      <c r="W35" s="83">
        <f t="shared" si="12"/>
        <v>0</v>
      </c>
      <c r="X35" s="83">
        <f t="shared" si="13"/>
        <v>0</v>
      </c>
      <c r="Y35" s="83">
        <f t="shared" si="14"/>
        <v>0</v>
      </c>
      <c r="Z35" s="84">
        <f t="shared" si="15"/>
        <v>0</v>
      </c>
      <c r="AA35" s="82">
        <f t="shared" si="16"/>
        <v>0</v>
      </c>
      <c r="AB35" s="84">
        <f t="shared" si="17"/>
        <v>0</v>
      </c>
      <c r="AC35" s="82">
        <f t="shared" si="18"/>
        <v>0</v>
      </c>
      <c r="AD35" s="84">
        <f t="shared" si="19"/>
        <v>0</v>
      </c>
      <c r="AE35" s="82">
        <f t="shared" si="20"/>
        <v>0</v>
      </c>
      <c r="AF35" s="83">
        <f t="shared" si="21"/>
        <v>0</v>
      </c>
      <c r="AG35" s="83">
        <f t="shared" si="22"/>
        <v>0</v>
      </c>
      <c r="AH35" s="139"/>
    </row>
    <row r="36" spans="1:34" ht="25.5" x14ac:dyDescent="0.2">
      <c r="A36" s="75"/>
      <c r="B36" s="12">
        <v>32</v>
      </c>
      <c r="C36" s="22"/>
      <c r="D36" s="22" t="s">
        <v>139</v>
      </c>
      <c r="E36" s="22" t="s">
        <v>44</v>
      </c>
      <c r="F36" s="13" t="s">
        <v>46</v>
      </c>
      <c r="G36" s="76"/>
      <c r="H36" s="76"/>
      <c r="I36" s="24"/>
      <c r="J36" s="16"/>
      <c r="K36" s="80">
        <f t="shared" si="0"/>
        <v>0</v>
      </c>
      <c r="L36" s="90">
        <f t="shared" si="1"/>
        <v>0</v>
      </c>
      <c r="M36" s="79">
        <f t="shared" si="2"/>
        <v>0</v>
      </c>
      <c r="N36" s="84">
        <f t="shared" si="3"/>
        <v>0</v>
      </c>
      <c r="O36" s="80">
        <f t="shared" si="4"/>
        <v>0</v>
      </c>
      <c r="P36" s="81">
        <f t="shared" si="5"/>
        <v>0</v>
      </c>
      <c r="Q36" s="81">
        <f t="shared" si="6"/>
        <v>0</v>
      </c>
      <c r="R36" s="81">
        <f t="shared" si="7"/>
        <v>0</v>
      </c>
      <c r="S36" s="81">
        <f t="shared" si="8"/>
        <v>0</v>
      </c>
      <c r="T36" s="82">
        <f t="shared" si="9"/>
        <v>0</v>
      </c>
      <c r="U36" s="84">
        <f t="shared" si="10"/>
        <v>0</v>
      </c>
      <c r="V36" s="82">
        <f t="shared" si="11"/>
        <v>0</v>
      </c>
      <c r="W36" s="83">
        <f t="shared" si="12"/>
        <v>0</v>
      </c>
      <c r="X36" s="83">
        <f t="shared" si="13"/>
        <v>0</v>
      </c>
      <c r="Y36" s="83">
        <f t="shared" si="14"/>
        <v>0</v>
      </c>
      <c r="Z36" s="84">
        <f t="shared" si="15"/>
        <v>0</v>
      </c>
      <c r="AA36" s="82">
        <f t="shared" si="16"/>
        <v>0</v>
      </c>
      <c r="AB36" s="84">
        <f t="shared" si="17"/>
        <v>0</v>
      </c>
      <c r="AC36" s="82">
        <f t="shared" si="18"/>
        <v>0</v>
      </c>
      <c r="AD36" s="84">
        <f t="shared" si="19"/>
        <v>0</v>
      </c>
      <c r="AE36" s="82">
        <f t="shared" si="20"/>
        <v>0</v>
      </c>
      <c r="AF36" s="83">
        <f t="shared" si="21"/>
        <v>0</v>
      </c>
      <c r="AG36" s="83">
        <f t="shared" si="22"/>
        <v>0</v>
      </c>
      <c r="AH36" s="139"/>
    </row>
    <row r="37" spans="1:34" ht="25.5" x14ac:dyDescent="0.2">
      <c r="A37" s="75"/>
      <c r="B37" s="12">
        <v>33</v>
      </c>
      <c r="C37" s="22"/>
      <c r="D37" s="22" t="s">
        <v>139</v>
      </c>
      <c r="E37" s="22" t="s">
        <v>44</v>
      </c>
      <c r="F37" s="13" t="s">
        <v>46</v>
      </c>
      <c r="G37" s="76"/>
      <c r="H37" s="76"/>
      <c r="I37" s="24"/>
      <c r="J37" s="16"/>
      <c r="K37" s="80">
        <f t="shared" si="0"/>
        <v>0</v>
      </c>
      <c r="L37" s="90">
        <f t="shared" si="1"/>
        <v>0</v>
      </c>
      <c r="M37" s="79">
        <f t="shared" si="2"/>
        <v>0</v>
      </c>
      <c r="N37" s="84">
        <f t="shared" si="3"/>
        <v>0</v>
      </c>
      <c r="O37" s="80">
        <f t="shared" si="4"/>
        <v>0</v>
      </c>
      <c r="P37" s="81">
        <f t="shared" si="5"/>
        <v>0</v>
      </c>
      <c r="Q37" s="81">
        <f t="shared" si="6"/>
        <v>0</v>
      </c>
      <c r="R37" s="81">
        <f t="shared" si="7"/>
        <v>0</v>
      </c>
      <c r="S37" s="81">
        <f t="shared" si="8"/>
        <v>0</v>
      </c>
      <c r="T37" s="82">
        <f t="shared" si="9"/>
        <v>0</v>
      </c>
      <c r="U37" s="84">
        <f t="shared" si="10"/>
        <v>0</v>
      </c>
      <c r="V37" s="82">
        <f t="shared" si="11"/>
        <v>0</v>
      </c>
      <c r="W37" s="83">
        <f t="shared" si="12"/>
        <v>0</v>
      </c>
      <c r="X37" s="83">
        <f t="shared" si="13"/>
        <v>0</v>
      </c>
      <c r="Y37" s="83">
        <f t="shared" si="14"/>
        <v>0</v>
      </c>
      <c r="Z37" s="84">
        <f t="shared" si="15"/>
        <v>0</v>
      </c>
      <c r="AA37" s="82">
        <f t="shared" si="16"/>
        <v>0</v>
      </c>
      <c r="AB37" s="84">
        <f t="shared" si="17"/>
        <v>0</v>
      </c>
      <c r="AC37" s="82">
        <f t="shared" si="18"/>
        <v>0</v>
      </c>
      <c r="AD37" s="84">
        <f t="shared" si="19"/>
        <v>0</v>
      </c>
      <c r="AE37" s="82">
        <f t="shared" si="20"/>
        <v>0</v>
      </c>
      <c r="AF37" s="83">
        <f t="shared" si="21"/>
        <v>0</v>
      </c>
      <c r="AG37" s="83">
        <f t="shared" si="22"/>
        <v>0</v>
      </c>
      <c r="AH37" s="139"/>
    </row>
    <row r="38" spans="1:34" ht="25.5" x14ac:dyDescent="0.2">
      <c r="A38" s="75"/>
      <c r="B38" s="12">
        <v>34</v>
      </c>
      <c r="C38" s="22"/>
      <c r="D38" s="22" t="s">
        <v>139</v>
      </c>
      <c r="E38" s="22" t="s">
        <v>44</v>
      </c>
      <c r="F38" s="13" t="s">
        <v>46</v>
      </c>
      <c r="G38" s="76"/>
      <c r="H38" s="76"/>
      <c r="I38" s="24"/>
      <c r="J38" s="16"/>
      <c r="K38" s="80">
        <f t="shared" si="0"/>
        <v>0</v>
      </c>
      <c r="L38" s="90">
        <f t="shared" si="1"/>
        <v>0</v>
      </c>
      <c r="M38" s="79">
        <f t="shared" si="2"/>
        <v>0</v>
      </c>
      <c r="N38" s="84">
        <f t="shared" si="3"/>
        <v>0</v>
      </c>
      <c r="O38" s="80">
        <f t="shared" si="4"/>
        <v>0</v>
      </c>
      <c r="P38" s="81">
        <f t="shared" si="5"/>
        <v>0</v>
      </c>
      <c r="Q38" s="81">
        <f t="shared" si="6"/>
        <v>0</v>
      </c>
      <c r="R38" s="81">
        <f t="shared" si="7"/>
        <v>0</v>
      </c>
      <c r="S38" s="81">
        <f t="shared" si="8"/>
        <v>0</v>
      </c>
      <c r="T38" s="82">
        <f t="shared" si="9"/>
        <v>0</v>
      </c>
      <c r="U38" s="84">
        <f t="shared" si="10"/>
        <v>0</v>
      </c>
      <c r="V38" s="82">
        <f t="shared" si="11"/>
        <v>0</v>
      </c>
      <c r="W38" s="83">
        <f t="shared" si="12"/>
        <v>0</v>
      </c>
      <c r="X38" s="83">
        <f t="shared" si="13"/>
        <v>0</v>
      </c>
      <c r="Y38" s="83">
        <f t="shared" si="14"/>
        <v>0</v>
      </c>
      <c r="Z38" s="84">
        <f t="shared" si="15"/>
        <v>0</v>
      </c>
      <c r="AA38" s="82">
        <f t="shared" si="16"/>
        <v>0</v>
      </c>
      <c r="AB38" s="84">
        <f t="shared" si="17"/>
        <v>0</v>
      </c>
      <c r="AC38" s="82">
        <f t="shared" si="18"/>
        <v>0</v>
      </c>
      <c r="AD38" s="84">
        <f t="shared" si="19"/>
        <v>0</v>
      </c>
      <c r="AE38" s="82">
        <f t="shared" si="20"/>
        <v>0</v>
      </c>
      <c r="AF38" s="83">
        <f t="shared" si="21"/>
        <v>0</v>
      </c>
      <c r="AG38" s="83">
        <f t="shared" si="22"/>
        <v>0</v>
      </c>
      <c r="AH38" s="139"/>
    </row>
    <row r="39" spans="1:34" ht="25.5" x14ac:dyDescent="0.2">
      <c r="A39" s="75"/>
      <c r="B39" s="12">
        <v>35</v>
      </c>
      <c r="C39" s="22"/>
      <c r="D39" s="22" t="s">
        <v>139</v>
      </c>
      <c r="E39" s="22" t="s">
        <v>44</v>
      </c>
      <c r="F39" s="13" t="s">
        <v>46</v>
      </c>
      <c r="G39" s="76"/>
      <c r="H39" s="76"/>
      <c r="I39" s="24"/>
      <c r="J39" s="16"/>
      <c r="K39" s="80">
        <f t="shared" si="0"/>
        <v>0</v>
      </c>
      <c r="L39" s="90">
        <f t="shared" si="1"/>
        <v>0</v>
      </c>
      <c r="M39" s="79">
        <f t="shared" si="2"/>
        <v>0</v>
      </c>
      <c r="N39" s="84">
        <f t="shared" si="3"/>
        <v>0</v>
      </c>
      <c r="O39" s="80">
        <f t="shared" si="4"/>
        <v>0</v>
      </c>
      <c r="P39" s="81">
        <f t="shared" si="5"/>
        <v>0</v>
      </c>
      <c r="Q39" s="81">
        <f t="shared" si="6"/>
        <v>0</v>
      </c>
      <c r="R39" s="81">
        <f t="shared" si="7"/>
        <v>0</v>
      </c>
      <c r="S39" s="81">
        <f t="shared" si="8"/>
        <v>0</v>
      </c>
      <c r="T39" s="82">
        <f t="shared" si="9"/>
        <v>0</v>
      </c>
      <c r="U39" s="84">
        <f t="shared" si="10"/>
        <v>0</v>
      </c>
      <c r="V39" s="82">
        <f t="shared" si="11"/>
        <v>0</v>
      </c>
      <c r="W39" s="83">
        <f t="shared" si="12"/>
        <v>0</v>
      </c>
      <c r="X39" s="83">
        <f t="shared" si="13"/>
        <v>0</v>
      </c>
      <c r="Y39" s="83">
        <f t="shared" si="14"/>
        <v>0</v>
      </c>
      <c r="Z39" s="84">
        <f t="shared" si="15"/>
        <v>0</v>
      </c>
      <c r="AA39" s="82">
        <f t="shared" si="16"/>
        <v>0</v>
      </c>
      <c r="AB39" s="84">
        <f t="shared" si="17"/>
        <v>0</v>
      </c>
      <c r="AC39" s="82">
        <f t="shared" si="18"/>
        <v>0</v>
      </c>
      <c r="AD39" s="84">
        <f t="shared" si="19"/>
        <v>0</v>
      </c>
      <c r="AE39" s="82">
        <f t="shared" si="20"/>
        <v>0</v>
      </c>
      <c r="AF39" s="83">
        <f t="shared" si="21"/>
        <v>0</v>
      </c>
      <c r="AG39" s="83">
        <f t="shared" si="22"/>
        <v>0</v>
      </c>
      <c r="AH39" s="139"/>
    </row>
    <row r="40" spans="1:34" ht="25.5" x14ac:dyDescent="0.2">
      <c r="A40" s="75"/>
      <c r="B40" s="12">
        <v>36</v>
      </c>
      <c r="C40" s="22"/>
      <c r="D40" s="22" t="s">
        <v>139</v>
      </c>
      <c r="E40" s="22" t="s">
        <v>44</v>
      </c>
      <c r="F40" s="13" t="s">
        <v>46</v>
      </c>
      <c r="G40" s="76"/>
      <c r="H40" s="76"/>
      <c r="I40" s="24"/>
      <c r="J40" s="16"/>
      <c r="K40" s="80">
        <f t="shared" si="0"/>
        <v>0</v>
      </c>
      <c r="L40" s="90">
        <f t="shared" si="1"/>
        <v>0</v>
      </c>
      <c r="M40" s="79">
        <f t="shared" si="2"/>
        <v>0</v>
      </c>
      <c r="N40" s="84">
        <f t="shared" si="3"/>
        <v>0</v>
      </c>
      <c r="O40" s="80">
        <f t="shared" si="4"/>
        <v>0</v>
      </c>
      <c r="P40" s="81">
        <f t="shared" si="5"/>
        <v>0</v>
      </c>
      <c r="Q40" s="81">
        <f t="shared" si="6"/>
        <v>0</v>
      </c>
      <c r="R40" s="81">
        <f t="shared" si="7"/>
        <v>0</v>
      </c>
      <c r="S40" s="81">
        <f t="shared" si="8"/>
        <v>0</v>
      </c>
      <c r="T40" s="82">
        <f t="shared" si="9"/>
        <v>0</v>
      </c>
      <c r="U40" s="84">
        <f t="shared" si="10"/>
        <v>0</v>
      </c>
      <c r="V40" s="82">
        <f t="shared" si="11"/>
        <v>0</v>
      </c>
      <c r="W40" s="83">
        <f t="shared" si="12"/>
        <v>0</v>
      </c>
      <c r="X40" s="83">
        <f t="shared" si="13"/>
        <v>0</v>
      </c>
      <c r="Y40" s="83">
        <f t="shared" si="14"/>
        <v>0</v>
      </c>
      <c r="Z40" s="84">
        <f t="shared" si="15"/>
        <v>0</v>
      </c>
      <c r="AA40" s="82">
        <f t="shared" si="16"/>
        <v>0</v>
      </c>
      <c r="AB40" s="84">
        <f t="shared" si="17"/>
        <v>0</v>
      </c>
      <c r="AC40" s="82">
        <f t="shared" si="18"/>
        <v>0</v>
      </c>
      <c r="AD40" s="84">
        <f t="shared" si="19"/>
        <v>0</v>
      </c>
      <c r="AE40" s="82">
        <f t="shared" si="20"/>
        <v>0</v>
      </c>
      <c r="AF40" s="83">
        <f t="shared" si="21"/>
        <v>0</v>
      </c>
      <c r="AG40" s="83">
        <f t="shared" si="22"/>
        <v>0</v>
      </c>
      <c r="AH40" s="139"/>
    </row>
    <row r="41" spans="1:34" ht="25.5" x14ac:dyDescent="0.2">
      <c r="A41" s="75"/>
      <c r="B41" s="12">
        <v>37</v>
      </c>
      <c r="C41" s="22"/>
      <c r="D41" s="22" t="s">
        <v>139</v>
      </c>
      <c r="E41" s="22" t="s">
        <v>44</v>
      </c>
      <c r="F41" s="13" t="s">
        <v>46</v>
      </c>
      <c r="G41" s="76"/>
      <c r="H41" s="76"/>
      <c r="I41" s="24"/>
      <c r="J41" s="16"/>
      <c r="K41" s="80">
        <f t="shared" si="0"/>
        <v>0</v>
      </c>
      <c r="L41" s="90">
        <f t="shared" si="1"/>
        <v>0</v>
      </c>
      <c r="M41" s="79">
        <f t="shared" si="2"/>
        <v>0</v>
      </c>
      <c r="N41" s="84">
        <f t="shared" si="3"/>
        <v>0</v>
      </c>
      <c r="O41" s="80">
        <f t="shared" si="4"/>
        <v>0</v>
      </c>
      <c r="P41" s="81">
        <f t="shared" si="5"/>
        <v>0</v>
      </c>
      <c r="Q41" s="81">
        <f t="shared" si="6"/>
        <v>0</v>
      </c>
      <c r="R41" s="81">
        <f t="shared" si="7"/>
        <v>0</v>
      </c>
      <c r="S41" s="81">
        <f t="shared" si="8"/>
        <v>0</v>
      </c>
      <c r="T41" s="82">
        <f t="shared" si="9"/>
        <v>0</v>
      </c>
      <c r="U41" s="84">
        <f t="shared" si="10"/>
        <v>0</v>
      </c>
      <c r="V41" s="82">
        <f t="shared" si="11"/>
        <v>0</v>
      </c>
      <c r="W41" s="83">
        <f t="shared" si="12"/>
        <v>0</v>
      </c>
      <c r="X41" s="83">
        <f t="shared" si="13"/>
        <v>0</v>
      </c>
      <c r="Y41" s="83">
        <f t="shared" si="14"/>
        <v>0</v>
      </c>
      <c r="Z41" s="84">
        <f t="shared" si="15"/>
        <v>0</v>
      </c>
      <c r="AA41" s="82">
        <f t="shared" si="16"/>
        <v>0</v>
      </c>
      <c r="AB41" s="84">
        <f t="shared" si="17"/>
        <v>0</v>
      </c>
      <c r="AC41" s="82">
        <f t="shared" si="18"/>
        <v>0</v>
      </c>
      <c r="AD41" s="84">
        <f t="shared" si="19"/>
        <v>0</v>
      </c>
      <c r="AE41" s="82">
        <f t="shared" si="20"/>
        <v>0</v>
      </c>
      <c r="AF41" s="83">
        <f t="shared" si="21"/>
        <v>0</v>
      </c>
      <c r="AG41" s="83">
        <f t="shared" si="22"/>
        <v>0</v>
      </c>
      <c r="AH41" s="139"/>
    </row>
    <row r="42" spans="1:34" ht="25.5" x14ac:dyDescent="0.2">
      <c r="A42" s="75"/>
      <c r="B42" s="12">
        <v>38</v>
      </c>
      <c r="C42" s="22"/>
      <c r="D42" s="22" t="s">
        <v>139</v>
      </c>
      <c r="E42" s="22" t="s">
        <v>44</v>
      </c>
      <c r="F42" s="13" t="s">
        <v>46</v>
      </c>
      <c r="G42" s="76"/>
      <c r="H42" s="76"/>
      <c r="I42" s="24"/>
      <c r="J42" s="16"/>
      <c r="K42" s="80">
        <f t="shared" si="0"/>
        <v>0</v>
      </c>
      <c r="L42" s="90">
        <f t="shared" si="1"/>
        <v>0</v>
      </c>
      <c r="M42" s="79">
        <f t="shared" si="2"/>
        <v>0</v>
      </c>
      <c r="N42" s="84">
        <f t="shared" si="3"/>
        <v>0</v>
      </c>
      <c r="O42" s="80">
        <f t="shared" si="4"/>
        <v>0</v>
      </c>
      <c r="P42" s="81">
        <f t="shared" si="5"/>
        <v>0</v>
      </c>
      <c r="Q42" s="81">
        <f t="shared" si="6"/>
        <v>0</v>
      </c>
      <c r="R42" s="81">
        <f t="shared" si="7"/>
        <v>0</v>
      </c>
      <c r="S42" s="81">
        <f t="shared" si="8"/>
        <v>0</v>
      </c>
      <c r="T42" s="82">
        <f t="shared" si="9"/>
        <v>0</v>
      </c>
      <c r="U42" s="84">
        <f t="shared" si="10"/>
        <v>0</v>
      </c>
      <c r="V42" s="82">
        <f t="shared" si="11"/>
        <v>0</v>
      </c>
      <c r="W42" s="83">
        <f t="shared" si="12"/>
        <v>0</v>
      </c>
      <c r="X42" s="83">
        <f t="shared" si="13"/>
        <v>0</v>
      </c>
      <c r="Y42" s="83">
        <f t="shared" si="14"/>
        <v>0</v>
      </c>
      <c r="Z42" s="84">
        <f t="shared" si="15"/>
        <v>0</v>
      </c>
      <c r="AA42" s="82">
        <f t="shared" si="16"/>
        <v>0</v>
      </c>
      <c r="AB42" s="84">
        <f t="shared" si="17"/>
        <v>0</v>
      </c>
      <c r="AC42" s="82">
        <f t="shared" si="18"/>
        <v>0</v>
      </c>
      <c r="AD42" s="84">
        <f t="shared" si="19"/>
        <v>0</v>
      </c>
      <c r="AE42" s="82">
        <f t="shared" si="20"/>
        <v>0</v>
      </c>
      <c r="AF42" s="83">
        <f t="shared" si="21"/>
        <v>0</v>
      </c>
      <c r="AG42" s="83">
        <f t="shared" si="22"/>
        <v>0</v>
      </c>
      <c r="AH42" s="139"/>
    </row>
    <row r="43" spans="1:34" ht="25.5" x14ac:dyDescent="0.2">
      <c r="A43" s="75"/>
      <c r="B43" s="12">
        <v>39</v>
      </c>
      <c r="C43" s="22"/>
      <c r="D43" s="22" t="s">
        <v>139</v>
      </c>
      <c r="E43" s="22" t="s">
        <v>44</v>
      </c>
      <c r="F43" s="13" t="s">
        <v>46</v>
      </c>
      <c r="G43" s="76"/>
      <c r="H43" s="76"/>
      <c r="I43" s="24"/>
      <c r="J43" s="16"/>
      <c r="K43" s="80">
        <f t="shared" si="0"/>
        <v>0</v>
      </c>
      <c r="L43" s="90">
        <f t="shared" si="1"/>
        <v>0</v>
      </c>
      <c r="M43" s="79">
        <f t="shared" si="2"/>
        <v>0</v>
      </c>
      <c r="N43" s="84">
        <f t="shared" si="3"/>
        <v>0</v>
      </c>
      <c r="O43" s="80">
        <f t="shared" si="4"/>
        <v>0</v>
      </c>
      <c r="P43" s="81">
        <f t="shared" si="5"/>
        <v>0</v>
      </c>
      <c r="Q43" s="81">
        <f t="shared" si="6"/>
        <v>0</v>
      </c>
      <c r="R43" s="81">
        <f t="shared" si="7"/>
        <v>0</v>
      </c>
      <c r="S43" s="81">
        <f t="shared" si="8"/>
        <v>0</v>
      </c>
      <c r="T43" s="82">
        <f t="shared" si="9"/>
        <v>0</v>
      </c>
      <c r="U43" s="84">
        <f t="shared" si="10"/>
        <v>0</v>
      </c>
      <c r="V43" s="82">
        <f t="shared" si="11"/>
        <v>0</v>
      </c>
      <c r="W43" s="83">
        <f t="shared" si="12"/>
        <v>0</v>
      </c>
      <c r="X43" s="83">
        <f t="shared" si="13"/>
        <v>0</v>
      </c>
      <c r="Y43" s="83">
        <f t="shared" si="14"/>
        <v>0</v>
      </c>
      <c r="Z43" s="84">
        <f t="shared" si="15"/>
        <v>0</v>
      </c>
      <c r="AA43" s="82">
        <f t="shared" si="16"/>
        <v>0</v>
      </c>
      <c r="AB43" s="84">
        <f t="shared" si="17"/>
        <v>0</v>
      </c>
      <c r="AC43" s="82">
        <f t="shared" si="18"/>
        <v>0</v>
      </c>
      <c r="AD43" s="84">
        <f t="shared" si="19"/>
        <v>0</v>
      </c>
      <c r="AE43" s="82">
        <f t="shared" si="20"/>
        <v>0</v>
      </c>
      <c r="AF43" s="83">
        <f t="shared" si="21"/>
        <v>0</v>
      </c>
      <c r="AG43" s="83">
        <f t="shared" si="22"/>
        <v>0</v>
      </c>
      <c r="AH43" s="139"/>
    </row>
    <row r="44" spans="1:34" ht="25.5" x14ac:dyDescent="0.2">
      <c r="A44" s="75"/>
      <c r="B44" s="12">
        <v>40</v>
      </c>
      <c r="C44" s="22"/>
      <c r="D44" s="22" t="s">
        <v>139</v>
      </c>
      <c r="E44" s="22" t="s">
        <v>44</v>
      </c>
      <c r="F44" s="13" t="s">
        <v>46</v>
      </c>
      <c r="G44" s="76"/>
      <c r="H44" s="76"/>
      <c r="I44" s="24"/>
      <c r="J44" s="16"/>
      <c r="K44" s="80">
        <f t="shared" si="0"/>
        <v>0</v>
      </c>
      <c r="L44" s="84">
        <f t="shared" si="1"/>
        <v>0</v>
      </c>
      <c r="M44" s="79">
        <f t="shared" si="2"/>
        <v>0</v>
      </c>
      <c r="N44" s="84">
        <f t="shared" si="3"/>
        <v>0</v>
      </c>
      <c r="O44" s="80">
        <f t="shared" si="4"/>
        <v>0</v>
      </c>
      <c r="P44" s="81">
        <f t="shared" si="5"/>
        <v>0</v>
      </c>
      <c r="Q44" s="81">
        <f t="shared" si="6"/>
        <v>0</v>
      </c>
      <c r="R44" s="81">
        <f t="shared" si="7"/>
        <v>0</v>
      </c>
      <c r="S44" s="81">
        <f t="shared" si="8"/>
        <v>0</v>
      </c>
      <c r="T44" s="82">
        <f t="shared" si="9"/>
        <v>0</v>
      </c>
      <c r="U44" s="84">
        <f t="shared" si="10"/>
        <v>0</v>
      </c>
      <c r="V44" s="82">
        <f t="shared" si="11"/>
        <v>0</v>
      </c>
      <c r="W44" s="83">
        <f t="shared" si="12"/>
        <v>0</v>
      </c>
      <c r="X44" s="83">
        <f t="shared" si="13"/>
        <v>0</v>
      </c>
      <c r="Y44" s="83">
        <f t="shared" si="14"/>
        <v>0</v>
      </c>
      <c r="Z44" s="84">
        <f t="shared" si="15"/>
        <v>0</v>
      </c>
      <c r="AA44" s="82">
        <f t="shared" si="16"/>
        <v>0</v>
      </c>
      <c r="AB44" s="84">
        <f t="shared" si="17"/>
        <v>0</v>
      </c>
      <c r="AC44" s="82">
        <f t="shared" si="18"/>
        <v>0</v>
      </c>
      <c r="AD44" s="84">
        <f t="shared" si="19"/>
        <v>0</v>
      </c>
      <c r="AE44" s="82">
        <f t="shared" si="20"/>
        <v>0</v>
      </c>
      <c r="AF44" s="83">
        <f t="shared" si="21"/>
        <v>0</v>
      </c>
      <c r="AG44" s="83">
        <f t="shared" si="22"/>
        <v>0</v>
      </c>
      <c r="AH44" s="139"/>
    </row>
    <row r="45" spans="1:34" ht="25.5" x14ac:dyDescent="0.2">
      <c r="A45" s="75"/>
      <c r="B45" s="12">
        <v>41</v>
      </c>
      <c r="C45" s="22"/>
      <c r="D45" s="22" t="s">
        <v>139</v>
      </c>
      <c r="E45" s="22" t="s">
        <v>44</v>
      </c>
      <c r="F45" s="13" t="s">
        <v>46</v>
      </c>
      <c r="G45" s="76"/>
      <c r="H45" s="76"/>
      <c r="I45" s="24"/>
      <c r="J45" s="16"/>
      <c r="K45" s="80">
        <f t="shared" si="0"/>
        <v>0</v>
      </c>
      <c r="L45" s="84">
        <f t="shared" ref="L45:L64" si="23">IF(AND(E45="DE Aide-Soignant",D45="3.450€"),1,0)</f>
        <v>0</v>
      </c>
      <c r="M45" s="79">
        <f t="shared" ref="M45:M64" si="24">IF(AND(E45="Diplôme de Cadre de Santé",D45="3.960€"),1,0)</f>
        <v>0</v>
      </c>
      <c r="N45" s="84">
        <f t="shared" ref="N45:N64" si="25">IF(AND(E45="Diplôme de Cadre de Santé",D45="4.360€"),1,0)</f>
        <v>0</v>
      </c>
      <c r="O45" s="80">
        <f t="shared" ref="O45:O64" si="26">IF(AND(E45="CAFERUIS",D45="3.050€"),1,0)</f>
        <v>0</v>
      </c>
      <c r="P45" s="81">
        <f t="shared" ref="P45:P64" si="27">IF(AND(E45="CAFERUIS",D45="3.450€"),1,0)</f>
        <v>0</v>
      </c>
      <c r="Q45" s="81">
        <f t="shared" ref="Q45:Q64" si="28">IF(AND(E45="CAFERUIS",D45="3.650€"),1,0)</f>
        <v>0</v>
      </c>
      <c r="R45" s="81">
        <f t="shared" ref="R45:R64" si="29">IF(AND(E45="CAFERUIS",D45="3.960€"),1,0)</f>
        <v>0</v>
      </c>
      <c r="S45" s="81">
        <f t="shared" ref="S45:S64" si="30">IF(AND(E45="CAFERUIS",D45="4.360€"),1,0)</f>
        <v>0</v>
      </c>
      <c r="T45" s="82">
        <f t="shared" ref="T45:T64" si="31">IF(AND(E45="DE Puéricultrice",D45="3.960€"),1,0)</f>
        <v>0</v>
      </c>
      <c r="U45" s="84">
        <f t="shared" ref="U45:U64" si="32">IF(AND(E45="DE Puéricultrice",D45="4.360€"),1,0)</f>
        <v>0</v>
      </c>
      <c r="V45" s="82">
        <f t="shared" ref="V45:V64" si="33">IF(AND(E45="Diplôme Préparateur Pharmacie Hospitalière",D45="3.050€"),1,0)</f>
        <v>0</v>
      </c>
      <c r="W45" s="83">
        <f t="shared" ref="W45:W64" si="34">IF(AND(E45="Diplôme Préparateur Pharmacie Hospitalière",D45="3.450€"),1,0)</f>
        <v>0</v>
      </c>
      <c r="X45" s="83">
        <f t="shared" ref="X45:X64" si="35">IF(AND(E45="Diplôme Préparateur Pharmacie Hospitalière",D45="3.650€"),1,0)</f>
        <v>0</v>
      </c>
      <c r="Y45" s="83">
        <f t="shared" ref="Y45:Y64" si="36">IF(AND(E45="Diplôme Préparateur Pharmacie Hospitalière",D45="3.960€"),1,0)</f>
        <v>0</v>
      </c>
      <c r="Z45" s="84">
        <f t="shared" ref="Z45:Z64" si="37">IF(AND(E45="Diplôme Préparateur Pharmacie Hospitalière",D45="4.360€"),1,0)</f>
        <v>0</v>
      </c>
      <c r="AA45" s="82">
        <f t="shared" ref="AA45:AA64" si="38">IF(AND(E45="DE Infirmier Anesthésiste",D45="3.960€"),1,0)</f>
        <v>0</v>
      </c>
      <c r="AB45" s="84">
        <f t="shared" ref="AB45:AB64" si="39">IF(AND(E45="DE Infirmier Anesthésiste",D45="4.360€"),1,0)</f>
        <v>0</v>
      </c>
      <c r="AC45" s="82">
        <f t="shared" ref="AC45:AC64" si="40">IF(AND(E45="DE Infirmier Bloc Opératoire",D45="3.960€"),1,0)</f>
        <v>0</v>
      </c>
      <c r="AD45" s="84">
        <f t="shared" ref="AD45:AD64" si="41">IF(AND(E45="DE Infirmier Bloc Opératoire",D45="4.360€"),1,0)</f>
        <v>0</v>
      </c>
      <c r="AE45" s="82">
        <f t="shared" ref="AE45:AE64" si="42">IF(AND(E45="DE Infirmier",D45="3.050€"),1,0)</f>
        <v>0</v>
      </c>
      <c r="AF45" s="83">
        <f t="shared" ref="AF45:AF64" si="43">IF(AND(E45="DE Infirmier",D45="3.450€"),1,0)</f>
        <v>0</v>
      </c>
      <c r="AG45" s="83">
        <f t="shared" ref="AG45:AG64" si="44">IF(AND(E45="DE Infirmier",D45="3.650€"),1,0)</f>
        <v>0</v>
      </c>
      <c r="AH45" s="139"/>
    </row>
    <row r="46" spans="1:34" ht="25.5" x14ac:dyDescent="0.2">
      <c r="A46" s="75"/>
      <c r="B46" s="12">
        <v>42</v>
      </c>
      <c r="C46" s="22"/>
      <c r="D46" s="22" t="s">
        <v>139</v>
      </c>
      <c r="E46" s="22" t="s">
        <v>44</v>
      </c>
      <c r="F46" s="13" t="s">
        <v>46</v>
      </c>
      <c r="G46" s="76"/>
      <c r="H46" s="76"/>
      <c r="I46" s="24"/>
      <c r="J46" s="16"/>
      <c r="K46" s="80">
        <f t="shared" si="0"/>
        <v>0</v>
      </c>
      <c r="L46" s="84">
        <f t="shared" si="23"/>
        <v>0</v>
      </c>
      <c r="M46" s="79">
        <f t="shared" si="24"/>
        <v>0</v>
      </c>
      <c r="N46" s="84">
        <f t="shared" si="25"/>
        <v>0</v>
      </c>
      <c r="O46" s="80">
        <f t="shared" si="26"/>
        <v>0</v>
      </c>
      <c r="P46" s="81">
        <f t="shared" si="27"/>
        <v>0</v>
      </c>
      <c r="Q46" s="81">
        <f t="shared" si="28"/>
        <v>0</v>
      </c>
      <c r="R46" s="81">
        <f t="shared" si="29"/>
        <v>0</v>
      </c>
      <c r="S46" s="81">
        <f t="shared" si="30"/>
        <v>0</v>
      </c>
      <c r="T46" s="82">
        <f t="shared" si="31"/>
        <v>0</v>
      </c>
      <c r="U46" s="84">
        <f t="shared" si="32"/>
        <v>0</v>
      </c>
      <c r="V46" s="82">
        <f t="shared" si="33"/>
        <v>0</v>
      </c>
      <c r="W46" s="83">
        <f t="shared" si="34"/>
        <v>0</v>
      </c>
      <c r="X46" s="83">
        <f t="shared" si="35"/>
        <v>0</v>
      </c>
      <c r="Y46" s="83">
        <f t="shared" si="36"/>
        <v>0</v>
      </c>
      <c r="Z46" s="84">
        <f t="shared" si="37"/>
        <v>0</v>
      </c>
      <c r="AA46" s="82">
        <f t="shared" si="38"/>
        <v>0</v>
      </c>
      <c r="AB46" s="84">
        <f t="shared" si="39"/>
        <v>0</v>
      </c>
      <c r="AC46" s="82">
        <f t="shared" si="40"/>
        <v>0</v>
      </c>
      <c r="AD46" s="84">
        <f t="shared" si="41"/>
        <v>0</v>
      </c>
      <c r="AE46" s="82">
        <f t="shared" si="42"/>
        <v>0</v>
      </c>
      <c r="AF46" s="83">
        <f t="shared" si="43"/>
        <v>0</v>
      </c>
      <c r="AG46" s="83">
        <f t="shared" si="44"/>
        <v>0</v>
      </c>
      <c r="AH46" s="139"/>
    </row>
    <row r="47" spans="1:34" ht="25.5" x14ac:dyDescent="0.2">
      <c r="A47" s="75"/>
      <c r="B47" s="12">
        <v>43</v>
      </c>
      <c r="C47" s="22"/>
      <c r="D47" s="22" t="s">
        <v>139</v>
      </c>
      <c r="E47" s="22" t="s">
        <v>44</v>
      </c>
      <c r="F47" s="13" t="s">
        <v>46</v>
      </c>
      <c r="G47" s="76"/>
      <c r="H47" s="76"/>
      <c r="I47" s="24"/>
      <c r="J47" s="16"/>
      <c r="K47" s="80">
        <f t="shared" si="0"/>
        <v>0</v>
      </c>
      <c r="L47" s="84">
        <f t="shared" si="23"/>
        <v>0</v>
      </c>
      <c r="M47" s="79">
        <f t="shared" si="24"/>
        <v>0</v>
      </c>
      <c r="N47" s="84">
        <f t="shared" si="25"/>
        <v>0</v>
      </c>
      <c r="O47" s="80">
        <f t="shared" si="26"/>
        <v>0</v>
      </c>
      <c r="P47" s="81">
        <f t="shared" si="27"/>
        <v>0</v>
      </c>
      <c r="Q47" s="81">
        <f t="shared" si="28"/>
        <v>0</v>
      </c>
      <c r="R47" s="81">
        <f t="shared" si="29"/>
        <v>0</v>
      </c>
      <c r="S47" s="81">
        <f t="shared" si="30"/>
        <v>0</v>
      </c>
      <c r="T47" s="82">
        <f t="shared" si="31"/>
        <v>0</v>
      </c>
      <c r="U47" s="84">
        <f t="shared" si="32"/>
        <v>0</v>
      </c>
      <c r="V47" s="82">
        <f t="shared" si="33"/>
        <v>0</v>
      </c>
      <c r="W47" s="83">
        <f t="shared" si="34"/>
        <v>0</v>
      </c>
      <c r="X47" s="83">
        <f t="shared" si="35"/>
        <v>0</v>
      </c>
      <c r="Y47" s="83">
        <f t="shared" si="36"/>
        <v>0</v>
      </c>
      <c r="Z47" s="84">
        <f t="shared" si="37"/>
        <v>0</v>
      </c>
      <c r="AA47" s="82">
        <f t="shared" si="38"/>
        <v>0</v>
      </c>
      <c r="AB47" s="84">
        <f t="shared" si="39"/>
        <v>0</v>
      </c>
      <c r="AC47" s="82">
        <f t="shared" si="40"/>
        <v>0</v>
      </c>
      <c r="AD47" s="84">
        <f t="shared" si="41"/>
        <v>0</v>
      </c>
      <c r="AE47" s="82">
        <f t="shared" si="42"/>
        <v>0</v>
      </c>
      <c r="AF47" s="83">
        <f t="shared" si="43"/>
        <v>0</v>
      </c>
      <c r="AG47" s="83">
        <f t="shared" si="44"/>
        <v>0</v>
      </c>
      <c r="AH47" s="139"/>
    </row>
    <row r="48" spans="1:34" ht="25.5" x14ac:dyDescent="0.2">
      <c r="A48" s="75"/>
      <c r="B48" s="12">
        <v>44</v>
      </c>
      <c r="C48" s="22"/>
      <c r="D48" s="22" t="s">
        <v>139</v>
      </c>
      <c r="E48" s="22" t="s">
        <v>44</v>
      </c>
      <c r="F48" s="13" t="s">
        <v>46</v>
      </c>
      <c r="G48" s="76"/>
      <c r="H48" s="76"/>
      <c r="I48" s="24"/>
      <c r="J48" s="16"/>
      <c r="K48" s="80">
        <f t="shared" si="0"/>
        <v>0</v>
      </c>
      <c r="L48" s="84">
        <f t="shared" si="23"/>
        <v>0</v>
      </c>
      <c r="M48" s="79">
        <f t="shared" si="24"/>
        <v>0</v>
      </c>
      <c r="N48" s="84">
        <f t="shared" si="25"/>
        <v>0</v>
      </c>
      <c r="O48" s="80">
        <f t="shared" si="26"/>
        <v>0</v>
      </c>
      <c r="P48" s="81">
        <f t="shared" si="27"/>
        <v>0</v>
      </c>
      <c r="Q48" s="81">
        <f t="shared" si="28"/>
        <v>0</v>
      </c>
      <c r="R48" s="81">
        <f t="shared" si="29"/>
        <v>0</v>
      </c>
      <c r="S48" s="81">
        <f t="shared" si="30"/>
        <v>0</v>
      </c>
      <c r="T48" s="82">
        <f t="shared" si="31"/>
        <v>0</v>
      </c>
      <c r="U48" s="84">
        <f t="shared" si="32"/>
        <v>0</v>
      </c>
      <c r="V48" s="82">
        <f t="shared" si="33"/>
        <v>0</v>
      </c>
      <c r="W48" s="83">
        <f t="shared" si="34"/>
        <v>0</v>
      </c>
      <c r="X48" s="83">
        <f t="shared" si="35"/>
        <v>0</v>
      </c>
      <c r="Y48" s="83">
        <f t="shared" si="36"/>
        <v>0</v>
      </c>
      <c r="Z48" s="84">
        <f t="shared" si="37"/>
        <v>0</v>
      </c>
      <c r="AA48" s="82">
        <f t="shared" si="38"/>
        <v>0</v>
      </c>
      <c r="AB48" s="84">
        <f t="shared" si="39"/>
        <v>0</v>
      </c>
      <c r="AC48" s="82">
        <f t="shared" si="40"/>
        <v>0</v>
      </c>
      <c r="AD48" s="84">
        <f t="shared" si="41"/>
        <v>0</v>
      </c>
      <c r="AE48" s="82">
        <f t="shared" si="42"/>
        <v>0</v>
      </c>
      <c r="AF48" s="83">
        <f t="shared" si="43"/>
        <v>0</v>
      </c>
      <c r="AG48" s="83">
        <f t="shared" si="44"/>
        <v>0</v>
      </c>
      <c r="AH48" s="139"/>
    </row>
    <row r="49" spans="1:34" ht="25.5" x14ac:dyDescent="0.2">
      <c r="A49" s="75"/>
      <c r="B49" s="12">
        <v>45</v>
      </c>
      <c r="C49" s="22"/>
      <c r="D49" s="22" t="s">
        <v>139</v>
      </c>
      <c r="E49" s="22" t="s">
        <v>44</v>
      </c>
      <c r="F49" s="13" t="s">
        <v>46</v>
      </c>
      <c r="G49" s="76"/>
      <c r="H49" s="76"/>
      <c r="I49" s="24"/>
      <c r="J49" s="16"/>
      <c r="K49" s="80">
        <f t="shared" si="0"/>
        <v>0</v>
      </c>
      <c r="L49" s="84">
        <f t="shared" si="23"/>
        <v>0</v>
      </c>
      <c r="M49" s="79">
        <f t="shared" si="24"/>
        <v>0</v>
      </c>
      <c r="N49" s="84">
        <f t="shared" si="25"/>
        <v>0</v>
      </c>
      <c r="O49" s="80">
        <f t="shared" si="26"/>
        <v>0</v>
      </c>
      <c r="P49" s="81">
        <f t="shared" si="27"/>
        <v>0</v>
      </c>
      <c r="Q49" s="81">
        <f t="shared" si="28"/>
        <v>0</v>
      </c>
      <c r="R49" s="81">
        <f t="shared" si="29"/>
        <v>0</v>
      </c>
      <c r="S49" s="81">
        <f t="shared" si="30"/>
        <v>0</v>
      </c>
      <c r="T49" s="82">
        <f t="shared" si="31"/>
        <v>0</v>
      </c>
      <c r="U49" s="84">
        <f t="shared" si="32"/>
        <v>0</v>
      </c>
      <c r="V49" s="82">
        <f t="shared" si="33"/>
        <v>0</v>
      </c>
      <c r="W49" s="83">
        <f t="shared" si="34"/>
        <v>0</v>
      </c>
      <c r="X49" s="83">
        <f t="shared" si="35"/>
        <v>0</v>
      </c>
      <c r="Y49" s="83">
        <f t="shared" si="36"/>
        <v>0</v>
      </c>
      <c r="Z49" s="84">
        <f t="shared" si="37"/>
        <v>0</v>
      </c>
      <c r="AA49" s="82">
        <f t="shared" si="38"/>
        <v>0</v>
      </c>
      <c r="AB49" s="84">
        <f t="shared" si="39"/>
        <v>0</v>
      </c>
      <c r="AC49" s="82">
        <f t="shared" si="40"/>
        <v>0</v>
      </c>
      <c r="AD49" s="84">
        <f t="shared" si="41"/>
        <v>0</v>
      </c>
      <c r="AE49" s="82">
        <f t="shared" si="42"/>
        <v>0</v>
      </c>
      <c r="AF49" s="83">
        <f t="shared" si="43"/>
        <v>0</v>
      </c>
      <c r="AG49" s="83">
        <f t="shared" si="44"/>
        <v>0</v>
      </c>
      <c r="AH49" s="139"/>
    </row>
    <row r="50" spans="1:34" ht="25.5" x14ac:dyDescent="0.2">
      <c r="A50" s="75"/>
      <c r="B50" s="12">
        <v>46</v>
      </c>
      <c r="C50" s="22"/>
      <c r="D50" s="22" t="s">
        <v>139</v>
      </c>
      <c r="E50" s="22" t="s">
        <v>44</v>
      </c>
      <c r="F50" s="13" t="s">
        <v>46</v>
      </c>
      <c r="G50" s="76"/>
      <c r="H50" s="76"/>
      <c r="I50" s="24"/>
      <c r="J50" s="16"/>
      <c r="K50" s="80">
        <f t="shared" si="0"/>
        <v>0</v>
      </c>
      <c r="L50" s="84">
        <f t="shared" si="23"/>
        <v>0</v>
      </c>
      <c r="M50" s="79">
        <f t="shared" si="24"/>
        <v>0</v>
      </c>
      <c r="N50" s="84">
        <f t="shared" si="25"/>
        <v>0</v>
      </c>
      <c r="O50" s="80">
        <f t="shared" si="26"/>
        <v>0</v>
      </c>
      <c r="P50" s="81">
        <f t="shared" si="27"/>
        <v>0</v>
      </c>
      <c r="Q50" s="81">
        <f t="shared" si="28"/>
        <v>0</v>
      </c>
      <c r="R50" s="81">
        <f t="shared" si="29"/>
        <v>0</v>
      </c>
      <c r="S50" s="81">
        <f t="shared" si="30"/>
        <v>0</v>
      </c>
      <c r="T50" s="82">
        <f t="shared" si="31"/>
        <v>0</v>
      </c>
      <c r="U50" s="84">
        <f t="shared" si="32"/>
        <v>0</v>
      </c>
      <c r="V50" s="82">
        <f t="shared" si="33"/>
        <v>0</v>
      </c>
      <c r="W50" s="83">
        <f t="shared" si="34"/>
        <v>0</v>
      </c>
      <c r="X50" s="83">
        <f t="shared" si="35"/>
        <v>0</v>
      </c>
      <c r="Y50" s="83">
        <f t="shared" si="36"/>
        <v>0</v>
      </c>
      <c r="Z50" s="84">
        <f t="shared" si="37"/>
        <v>0</v>
      </c>
      <c r="AA50" s="82">
        <f t="shared" si="38"/>
        <v>0</v>
      </c>
      <c r="AB50" s="84">
        <f t="shared" si="39"/>
        <v>0</v>
      </c>
      <c r="AC50" s="82">
        <f t="shared" si="40"/>
        <v>0</v>
      </c>
      <c r="AD50" s="84">
        <f t="shared" si="41"/>
        <v>0</v>
      </c>
      <c r="AE50" s="82">
        <f t="shared" si="42"/>
        <v>0</v>
      </c>
      <c r="AF50" s="83">
        <f t="shared" si="43"/>
        <v>0</v>
      </c>
      <c r="AG50" s="83">
        <f t="shared" si="44"/>
        <v>0</v>
      </c>
      <c r="AH50" s="139"/>
    </row>
    <row r="51" spans="1:34" ht="25.5" x14ac:dyDescent="0.2">
      <c r="A51" s="75"/>
      <c r="B51" s="12">
        <v>47</v>
      </c>
      <c r="C51" s="22"/>
      <c r="D51" s="22" t="s">
        <v>139</v>
      </c>
      <c r="E51" s="22" t="s">
        <v>44</v>
      </c>
      <c r="F51" s="13" t="s">
        <v>46</v>
      </c>
      <c r="G51" s="76"/>
      <c r="H51" s="76"/>
      <c r="I51" s="24"/>
      <c r="J51" s="16"/>
      <c r="K51" s="80">
        <f t="shared" si="0"/>
        <v>0</v>
      </c>
      <c r="L51" s="84">
        <f t="shared" si="23"/>
        <v>0</v>
      </c>
      <c r="M51" s="79">
        <f t="shared" si="24"/>
        <v>0</v>
      </c>
      <c r="N51" s="84">
        <f t="shared" si="25"/>
        <v>0</v>
      </c>
      <c r="O51" s="80">
        <f t="shared" si="26"/>
        <v>0</v>
      </c>
      <c r="P51" s="81">
        <f t="shared" si="27"/>
        <v>0</v>
      </c>
      <c r="Q51" s="81">
        <f t="shared" si="28"/>
        <v>0</v>
      </c>
      <c r="R51" s="81">
        <f t="shared" si="29"/>
        <v>0</v>
      </c>
      <c r="S51" s="81">
        <f t="shared" si="30"/>
        <v>0</v>
      </c>
      <c r="T51" s="82">
        <f t="shared" si="31"/>
        <v>0</v>
      </c>
      <c r="U51" s="84">
        <f t="shared" si="32"/>
        <v>0</v>
      </c>
      <c r="V51" s="82">
        <f t="shared" si="33"/>
        <v>0</v>
      </c>
      <c r="W51" s="83">
        <f t="shared" si="34"/>
        <v>0</v>
      </c>
      <c r="X51" s="83">
        <f t="shared" si="35"/>
        <v>0</v>
      </c>
      <c r="Y51" s="83">
        <f t="shared" si="36"/>
        <v>0</v>
      </c>
      <c r="Z51" s="84">
        <f t="shared" si="37"/>
        <v>0</v>
      </c>
      <c r="AA51" s="82">
        <f t="shared" si="38"/>
        <v>0</v>
      </c>
      <c r="AB51" s="84">
        <f t="shared" si="39"/>
        <v>0</v>
      </c>
      <c r="AC51" s="82">
        <f t="shared" si="40"/>
        <v>0</v>
      </c>
      <c r="AD51" s="84">
        <f t="shared" si="41"/>
        <v>0</v>
      </c>
      <c r="AE51" s="82">
        <f t="shared" si="42"/>
        <v>0</v>
      </c>
      <c r="AF51" s="83">
        <f t="shared" si="43"/>
        <v>0</v>
      </c>
      <c r="AG51" s="83">
        <f t="shared" si="44"/>
        <v>0</v>
      </c>
      <c r="AH51" s="139"/>
    </row>
    <row r="52" spans="1:34" ht="25.5" x14ac:dyDescent="0.2">
      <c r="A52" s="75"/>
      <c r="B52" s="12">
        <v>48</v>
      </c>
      <c r="C52" s="22"/>
      <c r="D52" s="22" t="s">
        <v>139</v>
      </c>
      <c r="E52" s="22" t="s">
        <v>44</v>
      </c>
      <c r="F52" s="13" t="s">
        <v>46</v>
      </c>
      <c r="G52" s="76"/>
      <c r="H52" s="76"/>
      <c r="I52" s="24"/>
      <c r="J52" s="16"/>
      <c r="K52" s="80">
        <f t="shared" si="0"/>
        <v>0</v>
      </c>
      <c r="L52" s="84">
        <f t="shared" si="23"/>
        <v>0</v>
      </c>
      <c r="M52" s="79">
        <f t="shared" si="24"/>
        <v>0</v>
      </c>
      <c r="N52" s="84">
        <f t="shared" si="25"/>
        <v>0</v>
      </c>
      <c r="O52" s="80">
        <f t="shared" si="26"/>
        <v>0</v>
      </c>
      <c r="P52" s="81">
        <f t="shared" si="27"/>
        <v>0</v>
      </c>
      <c r="Q52" s="81">
        <f t="shared" si="28"/>
        <v>0</v>
      </c>
      <c r="R52" s="81">
        <f t="shared" si="29"/>
        <v>0</v>
      </c>
      <c r="S52" s="81">
        <f t="shared" si="30"/>
        <v>0</v>
      </c>
      <c r="T52" s="82">
        <f t="shared" si="31"/>
        <v>0</v>
      </c>
      <c r="U52" s="84">
        <f t="shared" si="32"/>
        <v>0</v>
      </c>
      <c r="V52" s="82">
        <f t="shared" si="33"/>
        <v>0</v>
      </c>
      <c r="W52" s="83">
        <f t="shared" si="34"/>
        <v>0</v>
      </c>
      <c r="X52" s="83">
        <f t="shared" si="35"/>
        <v>0</v>
      </c>
      <c r="Y52" s="83">
        <f t="shared" si="36"/>
        <v>0</v>
      </c>
      <c r="Z52" s="84">
        <f t="shared" si="37"/>
        <v>0</v>
      </c>
      <c r="AA52" s="82">
        <f t="shared" si="38"/>
        <v>0</v>
      </c>
      <c r="AB52" s="84">
        <f t="shared" si="39"/>
        <v>0</v>
      </c>
      <c r="AC52" s="82">
        <f t="shared" si="40"/>
        <v>0</v>
      </c>
      <c r="AD52" s="84">
        <f t="shared" si="41"/>
        <v>0</v>
      </c>
      <c r="AE52" s="82">
        <f t="shared" si="42"/>
        <v>0</v>
      </c>
      <c r="AF52" s="83">
        <f t="shared" si="43"/>
        <v>0</v>
      </c>
      <c r="AG52" s="83">
        <f t="shared" si="44"/>
        <v>0</v>
      </c>
      <c r="AH52" s="139"/>
    </row>
    <row r="53" spans="1:34" ht="25.5" x14ac:dyDescent="0.2">
      <c r="A53" s="75"/>
      <c r="B53" s="12">
        <v>49</v>
      </c>
      <c r="C53" s="22"/>
      <c r="D53" s="22" t="s">
        <v>139</v>
      </c>
      <c r="E53" s="22" t="s">
        <v>44</v>
      </c>
      <c r="F53" s="13" t="s">
        <v>46</v>
      </c>
      <c r="G53" s="76"/>
      <c r="H53" s="76"/>
      <c r="I53" s="24"/>
      <c r="J53" s="16"/>
      <c r="K53" s="80">
        <f t="shared" si="0"/>
        <v>0</v>
      </c>
      <c r="L53" s="84">
        <f t="shared" si="23"/>
        <v>0</v>
      </c>
      <c r="M53" s="79">
        <f t="shared" si="24"/>
        <v>0</v>
      </c>
      <c r="N53" s="84">
        <f t="shared" si="25"/>
        <v>0</v>
      </c>
      <c r="O53" s="80">
        <f t="shared" si="26"/>
        <v>0</v>
      </c>
      <c r="P53" s="81">
        <f t="shared" si="27"/>
        <v>0</v>
      </c>
      <c r="Q53" s="81">
        <f t="shared" si="28"/>
        <v>0</v>
      </c>
      <c r="R53" s="81">
        <f t="shared" si="29"/>
        <v>0</v>
      </c>
      <c r="S53" s="81">
        <f t="shared" si="30"/>
        <v>0</v>
      </c>
      <c r="T53" s="82">
        <f t="shared" si="31"/>
        <v>0</v>
      </c>
      <c r="U53" s="84">
        <f t="shared" si="32"/>
        <v>0</v>
      </c>
      <c r="V53" s="82">
        <f t="shared" si="33"/>
        <v>0</v>
      </c>
      <c r="W53" s="83">
        <f t="shared" si="34"/>
        <v>0</v>
      </c>
      <c r="X53" s="83">
        <f t="shared" si="35"/>
        <v>0</v>
      </c>
      <c r="Y53" s="83">
        <f t="shared" si="36"/>
        <v>0</v>
      </c>
      <c r="Z53" s="84">
        <f t="shared" si="37"/>
        <v>0</v>
      </c>
      <c r="AA53" s="82">
        <f t="shared" si="38"/>
        <v>0</v>
      </c>
      <c r="AB53" s="84">
        <f t="shared" si="39"/>
        <v>0</v>
      </c>
      <c r="AC53" s="82">
        <f t="shared" si="40"/>
        <v>0</v>
      </c>
      <c r="AD53" s="84">
        <f t="shared" si="41"/>
        <v>0</v>
      </c>
      <c r="AE53" s="82">
        <f t="shared" si="42"/>
        <v>0</v>
      </c>
      <c r="AF53" s="83">
        <f t="shared" si="43"/>
        <v>0</v>
      </c>
      <c r="AG53" s="83">
        <f t="shared" si="44"/>
        <v>0</v>
      </c>
      <c r="AH53" s="139"/>
    </row>
    <row r="54" spans="1:34" ht="25.5" x14ac:dyDescent="0.2">
      <c r="A54" s="75"/>
      <c r="B54" s="12">
        <v>50</v>
      </c>
      <c r="C54" s="22"/>
      <c r="D54" s="22" t="s">
        <v>139</v>
      </c>
      <c r="E54" s="22" t="s">
        <v>44</v>
      </c>
      <c r="F54" s="13" t="s">
        <v>46</v>
      </c>
      <c r="G54" s="76"/>
      <c r="H54" s="76"/>
      <c r="I54" s="24"/>
      <c r="J54" s="16"/>
      <c r="K54" s="80">
        <f t="shared" si="0"/>
        <v>0</v>
      </c>
      <c r="L54" s="84">
        <f t="shared" si="23"/>
        <v>0</v>
      </c>
      <c r="M54" s="79">
        <f t="shared" si="24"/>
        <v>0</v>
      </c>
      <c r="N54" s="84">
        <f t="shared" si="25"/>
        <v>0</v>
      </c>
      <c r="O54" s="80">
        <f t="shared" si="26"/>
        <v>0</v>
      </c>
      <c r="P54" s="81">
        <f t="shared" si="27"/>
        <v>0</v>
      </c>
      <c r="Q54" s="81">
        <f t="shared" si="28"/>
        <v>0</v>
      </c>
      <c r="R54" s="81">
        <f t="shared" si="29"/>
        <v>0</v>
      </c>
      <c r="S54" s="81">
        <f t="shared" si="30"/>
        <v>0</v>
      </c>
      <c r="T54" s="82">
        <f t="shared" si="31"/>
        <v>0</v>
      </c>
      <c r="U54" s="84">
        <f t="shared" si="32"/>
        <v>0</v>
      </c>
      <c r="V54" s="82">
        <f t="shared" si="33"/>
        <v>0</v>
      </c>
      <c r="W54" s="83">
        <f t="shared" si="34"/>
        <v>0</v>
      </c>
      <c r="X54" s="83">
        <f t="shared" si="35"/>
        <v>0</v>
      </c>
      <c r="Y54" s="83">
        <f t="shared" si="36"/>
        <v>0</v>
      </c>
      <c r="Z54" s="84">
        <f t="shared" si="37"/>
        <v>0</v>
      </c>
      <c r="AA54" s="82">
        <f t="shared" si="38"/>
        <v>0</v>
      </c>
      <c r="AB54" s="84">
        <f t="shared" si="39"/>
        <v>0</v>
      </c>
      <c r="AC54" s="82">
        <f t="shared" si="40"/>
        <v>0</v>
      </c>
      <c r="AD54" s="84">
        <f t="shared" si="41"/>
        <v>0</v>
      </c>
      <c r="AE54" s="82">
        <f t="shared" si="42"/>
        <v>0</v>
      </c>
      <c r="AF54" s="83">
        <f t="shared" si="43"/>
        <v>0</v>
      </c>
      <c r="AG54" s="83">
        <f t="shared" si="44"/>
        <v>0</v>
      </c>
      <c r="AH54" s="139"/>
    </row>
    <row r="55" spans="1:34" ht="25.5" x14ac:dyDescent="0.2">
      <c r="A55" s="75"/>
      <c r="B55" s="12">
        <v>51</v>
      </c>
      <c r="C55" s="22"/>
      <c r="D55" s="22" t="s">
        <v>139</v>
      </c>
      <c r="E55" s="22" t="s">
        <v>44</v>
      </c>
      <c r="F55" s="13" t="s">
        <v>46</v>
      </c>
      <c r="G55" s="76"/>
      <c r="H55" s="76"/>
      <c r="I55" s="24"/>
      <c r="J55" s="16"/>
      <c r="K55" s="80">
        <f t="shared" si="0"/>
        <v>0</v>
      </c>
      <c r="L55" s="84">
        <f t="shared" si="23"/>
        <v>0</v>
      </c>
      <c r="M55" s="79">
        <f t="shared" si="24"/>
        <v>0</v>
      </c>
      <c r="N55" s="84">
        <f t="shared" si="25"/>
        <v>0</v>
      </c>
      <c r="O55" s="80">
        <f t="shared" si="26"/>
        <v>0</v>
      </c>
      <c r="P55" s="81">
        <f t="shared" si="27"/>
        <v>0</v>
      </c>
      <c r="Q55" s="81">
        <f t="shared" si="28"/>
        <v>0</v>
      </c>
      <c r="R55" s="81">
        <f t="shared" si="29"/>
        <v>0</v>
      </c>
      <c r="S55" s="81">
        <f t="shared" si="30"/>
        <v>0</v>
      </c>
      <c r="T55" s="82">
        <f t="shared" si="31"/>
        <v>0</v>
      </c>
      <c r="U55" s="84">
        <f t="shared" si="32"/>
        <v>0</v>
      </c>
      <c r="V55" s="82">
        <f t="shared" si="33"/>
        <v>0</v>
      </c>
      <c r="W55" s="83">
        <f t="shared" si="34"/>
        <v>0</v>
      </c>
      <c r="X55" s="83">
        <f t="shared" si="35"/>
        <v>0</v>
      </c>
      <c r="Y55" s="83">
        <f t="shared" si="36"/>
        <v>0</v>
      </c>
      <c r="Z55" s="84">
        <f t="shared" si="37"/>
        <v>0</v>
      </c>
      <c r="AA55" s="82">
        <f t="shared" si="38"/>
        <v>0</v>
      </c>
      <c r="AB55" s="84">
        <f t="shared" si="39"/>
        <v>0</v>
      </c>
      <c r="AC55" s="82">
        <f t="shared" si="40"/>
        <v>0</v>
      </c>
      <c r="AD55" s="84">
        <f t="shared" si="41"/>
        <v>0</v>
      </c>
      <c r="AE55" s="82">
        <f t="shared" si="42"/>
        <v>0</v>
      </c>
      <c r="AF55" s="83">
        <f t="shared" si="43"/>
        <v>0</v>
      </c>
      <c r="AG55" s="83">
        <f t="shared" si="44"/>
        <v>0</v>
      </c>
      <c r="AH55" s="139"/>
    </row>
    <row r="56" spans="1:34" ht="25.5" x14ac:dyDescent="0.2">
      <c r="A56" s="75"/>
      <c r="B56" s="12">
        <v>52</v>
      </c>
      <c r="C56" s="22"/>
      <c r="D56" s="22" t="s">
        <v>139</v>
      </c>
      <c r="E56" s="22" t="s">
        <v>44</v>
      </c>
      <c r="F56" s="13" t="s">
        <v>46</v>
      </c>
      <c r="G56" s="76"/>
      <c r="H56" s="76"/>
      <c r="I56" s="24"/>
      <c r="J56" s="16"/>
      <c r="K56" s="80">
        <f t="shared" si="0"/>
        <v>0</v>
      </c>
      <c r="L56" s="84">
        <f t="shared" si="23"/>
        <v>0</v>
      </c>
      <c r="M56" s="79">
        <f t="shared" si="24"/>
        <v>0</v>
      </c>
      <c r="N56" s="84">
        <f t="shared" si="25"/>
        <v>0</v>
      </c>
      <c r="O56" s="80">
        <f t="shared" si="26"/>
        <v>0</v>
      </c>
      <c r="P56" s="81">
        <f t="shared" si="27"/>
        <v>0</v>
      </c>
      <c r="Q56" s="81">
        <f t="shared" si="28"/>
        <v>0</v>
      </c>
      <c r="R56" s="81">
        <f t="shared" si="29"/>
        <v>0</v>
      </c>
      <c r="S56" s="81">
        <f t="shared" si="30"/>
        <v>0</v>
      </c>
      <c r="T56" s="82">
        <f t="shared" si="31"/>
        <v>0</v>
      </c>
      <c r="U56" s="84">
        <f t="shared" si="32"/>
        <v>0</v>
      </c>
      <c r="V56" s="82">
        <f t="shared" si="33"/>
        <v>0</v>
      </c>
      <c r="W56" s="83">
        <f t="shared" si="34"/>
        <v>0</v>
      </c>
      <c r="X56" s="83">
        <f t="shared" si="35"/>
        <v>0</v>
      </c>
      <c r="Y56" s="83">
        <f t="shared" si="36"/>
        <v>0</v>
      </c>
      <c r="Z56" s="84">
        <f t="shared" si="37"/>
        <v>0</v>
      </c>
      <c r="AA56" s="82">
        <f t="shared" si="38"/>
        <v>0</v>
      </c>
      <c r="AB56" s="84">
        <f t="shared" si="39"/>
        <v>0</v>
      </c>
      <c r="AC56" s="82">
        <f t="shared" si="40"/>
        <v>0</v>
      </c>
      <c r="AD56" s="84">
        <f t="shared" si="41"/>
        <v>0</v>
      </c>
      <c r="AE56" s="82">
        <f t="shared" si="42"/>
        <v>0</v>
      </c>
      <c r="AF56" s="83">
        <f t="shared" si="43"/>
        <v>0</v>
      </c>
      <c r="AG56" s="83">
        <f t="shared" si="44"/>
        <v>0</v>
      </c>
      <c r="AH56" s="139"/>
    </row>
    <row r="57" spans="1:34" ht="25.5" x14ac:dyDescent="0.2">
      <c r="A57" s="75"/>
      <c r="B57" s="12">
        <v>53</v>
      </c>
      <c r="C57" s="22"/>
      <c r="D57" s="22" t="s">
        <v>139</v>
      </c>
      <c r="E57" s="22" t="s">
        <v>44</v>
      </c>
      <c r="F57" s="13" t="s">
        <v>46</v>
      </c>
      <c r="G57" s="76"/>
      <c r="H57" s="76"/>
      <c r="I57" s="24"/>
      <c r="J57" s="16"/>
      <c r="K57" s="80">
        <f t="shared" si="0"/>
        <v>0</v>
      </c>
      <c r="L57" s="84">
        <f t="shared" si="23"/>
        <v>0</v>
      </c>
      <c r="M57" s="79">
        <f t="shared" si="24"/>
        <v>0</v>
      </c>
      <c r="N57" s="84">
        <f t="shared" si="25"/>
        <v>0</v>
      </c>
      <c r="O57" s="80">
        <f t="shared" si="26"/>
        <v>0</v>
      </c>
      <c r="P57" s="81">
        <f t="shared" si="27"/>
        <v>0</v>
      </c>
      <c r="Q57" s="81">
        <f t="shared" si="28"/>
        <v>0</v>
      </c>
      <c r="R57" s="81">
        <f t="shared" si="29"/>
        <v>0</v>
      </c>
      <c r="S57" s="81">
        <f t="shared" si="30"/>
        <v>0</v>
      </c>
      <c r="T57" s="82">
        <f t="shared" si="31"/>
        <v>0</v>
      </c>
      <c r="U57" s="84">
        <f t="shared" si="32"/>
        <v>0</v>
      </c>
      <c r="V57" s="82">
        <f t="shared" si="33"/>
        <v>0</v>
      </c>
      <c r="W57" s="83">
        <f t="shared" si="34"/>
        <v>0</v>
      </c>
      <c r="X57" s="83">
        <f t="shared" si="35"/>
        <v>0</v>
      </c>
      <c r="Y57" s="83">
        <f t="shared" si="36"/>
        <v>0</v>
      </c>
      <c r="Z57" s="84">
        <f t="shared" si="37"/>
        <v>0</v>
      </c>
      <c r="AA57" s="82">
        <f t="shared" si="38"/>
        <v>0</v>
      </c>
      <c r="AB57" s="84">
        <f t="shared" si="39"/>
        <v>0</v>
      </c>
      <c r="AC57" s="82">
        <f t="shared" si="40"/>
        <v>0</v>
      </c>
      <c r="AD57" s="84">
        <f t="shared" si="41"/>
        <v>0</v>
      </c>
      <c r="AE57" s="82">
        <f t="shared" si="42"/>
        <v>0</v>
      </c>
      <c r="AF57" s="83">
        <f t="shared" si="43"/>
        <v>0</v>
      </c>
      <c r="AG57" s="83">
        <f t="shared" si="44"/>
        <v>0</v>
      </c>
      <c r="AH57" s="139"/>
    </row>
    <row r="58" spans="1:34" ht="25.5" x14ac:dyDescent="0.2">
      <c r="A58" s="75"/>
      <c r="B58" s="12">
        <v>54</v>
      </c>
      <c r="C58" s="22"/>
      <c r="D58" s="22" t="s">
        <v>139</v>
      </c>
      <c r="E58" s="22" t="s">
        <v>44</v>
      </c>
      <c r="F58" s="13" t="s">
        <v>46</v>
      </c>
      <c r="G58" s="76"/>
      <c r="H58" s="76"/>
      <c r="I58" s="24"/>
      <c r="J58" s="16"/>
      <c r="K58" s="80">
        <f t="shared" si="0"/>
        <v>0</v>
      </c>
      <c r="L58" s="84">
        <f t="shared" si="23"/>
        <v>0</v>
      </c>
      <c r="M58" s="79">
        <f t="shared" si="24"/>
        <v>0</v>
      </c>
      <c r="N58" s="84">
        <f t="shared" si="25"/>
        <v>0</v>
      </c>
      <c r="O58" s="80">
        <f t="shared" si="26"/>
        <v>0</v>
      </c>
      <c r="P58" s="81">
        <f t="shared" si="27"/>
        <v>0</v>
      </c>
      <c r="Q58" s="81">
        <f t="shared" si="28"/>
        <v>0</v>
      </c>
      <c r="R58" s="81">
        <f t="shared" si="29"/>
        <v>0</v>
      </c>
      <c r="S58" s="81">
        <f t="shared" si="30"/>
        <v>0</v>
      </c>
      <c r="T58" s="82">
        <f t="shared" si="31"/>
        <v>0</v>
      </c>
      <c r="U58" s="84">
        <f t="shared" si="32"/>
        <v>0</v>
      </c>
      <c r="V58" s="82">
        <f t="shared" si="33"/>
        <v>0</v>
      </c>
      <c r="W58" s="83">
        <f t="shared" si="34"/>
        <v>0</v>
      </c>
      <c r="X58" s="83">
        <f t="shared" si="35"/>
        <v>0</v>
      </c>
      <c r="Y58" s="83">
        <f t="shared" si="36"/>
        <v>0</v>
      </c>
      <c r="Z58" s="84">
        <f t="shared" si="37"/>
        <v>0</v>
      </c>
      <c r="AA58" s="82">
        <f t="shared" si="38"/>
        <v>0</v>
      </c>
      <c r="AB58" s="84">
        <f t="shared" si="39"/>
        <v>0</v>
      </c>
      <c r="AC58" s="82">
        <f t="shared" si="40"/>
        <v>0</v>
      </c>
      <c r="AD58" s="84">
        <f t="shared" si="41"/>
        <v>0</v>
      </c>
      <c r="AE58" s="82">
        <f t="shared" si="42"/>
        <v>0</v>
      </c>
      <c r="AF58" s="83">
        <f t="shared" si="43"/>
        <v>0</v>
      </c>
      <c r="AG58" s="83">
        <f t="shared" si="44"/>
        <v>0</v>
      </c>
      <c r="AH58" s="139"/>
    </row>
    <row r="59" spans="1:34" ht="25.5" x14ac:dyDescent="0.2">
      <c r="A59" s="75"/>
      <c r="B59" s="12">
        <v>55</v>
      </c>
      <c r="C59" s="22"/>
      <c r="D59" s="22" t="s">
        <v>139</v>
      </c>
      <c r="E59" s="22" t="s">
        <v>44</v>
      </c>
      <c r="F59" s="13" t="s">
        <v>46</v>
      </c>
      <c r="G59" s="76"/>
      <c r="H59" s="76"/>
      <c r="I59" s="24"/>
      <c r="J59" s="16"/>
      <c r="K59" s="80">
        <f t="shared" si="0"/>
        <v>0</v>
      </c>
      <c r="L59" s="84">
        <f t="shared" si="23"/>
        <v>0</v>
      </c>
      <c r="M59" s="79">
        <f t="shared" si="24"/>
        <v>0</v>
      </c>
      <c r="N59" s="84">
        <f t="shared" si="25"/>
        <v>0</v>
      </c>
      <c r="O59" s="80">
        <f t="shared" si="26"/>
        <v>0</v>
      </c>
      <c r="P59" s="81">
        <f t="shared" si="27"/>
        <v>0</v>
      </c>
      <c r="Q59" s="81">
        <f t="shared" si="28"/>
        <v>0</v>
      </c>
      <c r="R59" s="81">
        <f t="shared" si="29"/>
        <v>0</v>
      </c>
      <c r="S59" s="81">
        <f t="shared" si="30"/>
        <v>0</v>
      </c>
      <c r="T59" s="82">
        <f t="shared" si="31"/>
        <v>0</v>
      </c>
      <c r="U59" s="84">
        <f t="shared" si="32"/>
        <v>0</v>
      </c>
      <c r="V59" s="82">
        <f t="shared" si="33"/>
        <v>0</v>
      </c>
      <c r="W59" s="83">
        <f t="shared" si="34"/>
        <v>0</v>
      </c>
      <c r="X59" s="83">
        <f t="shared" si="35"/>
        <v>0</v>
      </c>
      <c r="Y59" s="83">
        <f t="shared" si="36"/>
        <v>0</v>
      </c>
      <c r="Z59" s="84">
        <f t="shared" si="37"/>
        <v>0</v>
      </c>
      <c r="AA59" s="82">
        <f t="shared" si="38"/>
        <v>0</v>
      </c>
      <c r="AB59" s="84">
        <f t="shared" si="39"/>
        <v>0</v>
      </c>
      <c r="AC59" s="82">
        <f t="shared" si="40"/>
        <v>0</v>
      </c>
      <c r="AD59" s="84">
        <f t="shared" si="41"/>
        <v>0</v>
      </c>
      <c r="AE59" s="82">
        <f t="shared" si="42"/>
        <v>0</v>
      </c>
      <c r="AF59" s="83">
        <f t="shared" si="43"/>
        <v>0</v>
      </c>
      <c r="AG59" s="83">
        <f t="shared" si="44"/>
        <v>0</v>
      </c>
      <c r="AH59" s="139"/>
    </row>
    <row r="60" spans="1:34" ht="25.5" x14ac:dyDescent="0.2">
      <c r="A60" s="75"/>
      <c r="B60" s="12">
        <v>56</v>
      </c>
      <c r="C60" s="22"/>
      <c r="D60" s="22" t="s">
        <v>139</v>
      </c>
      <c r="E60" s="22" t="s">
        <v>44</v>
      </c>
      <c r="F60" s="13" t="s">
        <v>46</v>
      </c>
      <c r="G60" s="76"/>
      <c r="H60" s="76"/>
      <c r="I60" s="24"/>
      <c r="J60" s="16"/>
      <c r="K60" s="80">
        <f t="shared" si="0"/>
        <v>0</v>
      </c>
      <c r="L60" s="84">
        <f t="shared" si="23"/>
        <v>0</v>
      </c>
      <c r="M60" s="79">
        <f t="shared" si="24"/>
        <v>0</v>
      </c>
      <c r="N60" s="84">
        <f t="shared" si="25"/>
        <v>0</v>
      </c>
      <c r="O60" s="80">
        <f t="shared" si="26"/>
        <v>0</v>
      </c>
      <c r="P60" s="81">
        <f t="shared" si="27"/>
        <v>0</v>
      </c>
      <c r="Q60" s="81">
        <f t="shared" si="28"/>
        <v>0</v>
      </c>
      <c r="R60" s="81">
        <f t="shared" si="29"/>
        <v>0</v>
      </c>
      <c r="S60" s="81">
        <f t="shared" si="30"/>
        <v>0</v>
      </c>
      <c r="T60" s="82">
        <f t="shared" si="31"/>
        <v>0</v>
      </c>
      <c r="U60" s="84">
        <f t="shared" si="32"/>
        <v>0</v>
      </c>
      <c r="V60" s="82">
        <f t="shared" si="33"/>
        <v>0</v>
      </c>
      <c r="W60" s="83">
        <f t="shared" si="34"/>
        <v>0</v>
      </c>
      <c r="X60" s="83">
        <f t="shared" si="35"/>
        <v>0</v>
      </c>
      <c r="Y60" s="83">
        <f t="shared" si="36"/>
        <v>0</v>
      </c>
      <c r="Z60" s="84">
        <f t="shared" si="37"/>
        <v>0</v>
      </c>
      <c r="AA60" s="82">
        <f t="shared" si="38"/>
        <v>0</v>
      </c>
      <c r="AB60" s="84">
        <f t="shared" si="39"/>
        <v>0</v>
      </c>
      <c r="AC60" s="82">
        <f t="shared" si="40"/>
        <v>0</v>
      </c>
      <c r="AD60" s="84">
        <f t="shared" si="41"/>
        <v>0</v>
      </c>
      <c r="AE60" s="82">
        <f t="shared" si="42"/>
        <v>0</v>
      </c>
      <c r="AF60" s="83">
        <f t="shared" si="43"/>
        <v>0</v>
      </c>
      <c r="AG60" s="83">
        <f t="shared" si="44"/>
        <v>0</v>
      </c>
      <c r="AH60" s="139"/>
    </row>
    <row r="61" spans="1:34" ht="25.5" x14ac:dyDescent="0.2">
      <c r="A61" s="75"/>
      <c r="B61" s="12">
        <v>57</v>
      </c>
      <c r="C61" s="22"/>
      <c r="D61" s="22" t="s">
        <v>139</v>
      </c>
      <c r="E61" s="22" t="s">
        <v>44</v>
      </c>
      <c r="F61" s="13" t="s">
        <v>46</v>
      </c>
      <c r="G61" s="76"/>
      <c r="H61" s="76"/>
      <c r="I61" s="24"/>
      <c r="J61" s="16"/>
      <c r="K61" s="80">
        <f t="shared" si="0"/>
        <v>0</v>
      </c>
      <c r="L61" s="84">
        <f t="shared" si="23"/>
        <v>0</v>
      </c>
      <c r="M61" s="79">
        <f t="shared" si="24"/>
        <v>0</v>
      </c>
      <c r="N61" s="84">
        <f t="shared" si="25"/>
        <v>0</v>
      </c>
      <c r="O61" s="80">
        <f t="shared" si="26"/>
        <v>0</v>
      </c>
      <c r="P61" s="81">
        <f t="shared" si="27"/>
        <v>0</v>
      </c>
      <c r="Q61" s="81">
        <f t="shared" si="28"/>
        <v>0</v>
      </c>
      <c r="R61" s="81">
        <f t="shared" si="29"/>
        <v>0</v>
      </c>
      <c r="S61" s="81">
        <f t="shared" si="30"/>
        <v>0</v>
      </c>
      <c r="T61" s="82">
        <f t="shared" si="31"/>
        <v>0</v>
      </c>
      <c r="U61" s="84">
        <f t="shared" si="32"/>
        <v>0</v>
      </c>
      <c r="V61" s="82">
        <f t="shared" si="33"/>
        <v>0</v>
      </c>
      <c r="W61" s="83">
        <f t="shared" si="34"/>
        <v>0</v>
      </c>
      <c r="X61" s="83">
        <f t="shared" si="35"/>
        <v>0</v>
      </c>
      <c r="Y61" s="83">
        <f t="shared" si="36"/>
        <v>0</v>
      </c>
      <c r="Z61" s="84">
        <f t="shared" si="37"/>
        <v>0</v>
      </c>
      <c r="AA61" s="82">
        <f t="shared" si="38"/>
        <v>0</v>
      </c>
      <c r="AB61" s="84">
        <f t="shared" si="39"/>
        <v>0</v>
      </c>
      <c r="AC61" s="82">
        <f t="shared" si="40"/>
        <v>0</v>
      </c>
      <c r="AD61" s="84">
        <f t="shared" si="41"/>
        <v>0</v>
      </c>
      <c r="AE61" s="82">
        <f t="shared" si="42"/>
        <v>0</v>
      </c>
      <c r="AF61" s="83">
        <f t="shared" si="43"/>
        <v>0</v>
      </c>
      <c r="AG61" s="83">
        <f t="shared" si="44"/>
        <v>0</v>
      </c>
      <c r="AH61" s="139"/>
    </row>
    <row r="62" spans="1:34" ht="25.5" x14ac:dyDescent="0.2">
      <c r="A62" s="75"/>
      <c r="B62" s="12">
        <v>58</v>
      </c>
      <c r="C62" s="22"/>
      <c r="D62" s="22" t="s">
        <v>139</v>
      </c>
      <c r="E62" s="22" t="s">
        <v>44</v>
      </c>
      <c r="F62" s="13" t="s">
        <v>46</v>
      </c>
      <c r="G62" s="76"/>
      <c r="H62" s="76"/>
      <c r="I62" s="24"/>
      <c r="J62" s="16"/>
      <c r="K62" s="80">
        <f t="shared" si="0"/>
        <v>0</v>
      </c>
      <c r="L62" s="84">
        <f t="shared" si="23"/>
        <v>0</v>
      </c>
      <c r="M62" s="79">
        <f t="shared" si="24"/>
        <v>0</v>
      </c>
      <c r="N62" s="84">
        <f t="shared" si="25"/>
        <v>0</v>
      </c>
      <c r="O62" s="80">
        <f t="shared" si="26"/>
        <v>0</v>
      </c>
      <c r="P62" s="81">
        <f t="shared" si="27"/>
        <v>0</v>
      </c>
      <c r="Q62" s="81">
        <f t="shared" si="28"/>
        <v>0</v>
      </c>
      <c r="R62" s="81">
        <f t="shared" si="29"/>
        <v>0</v>
      </c>
      <c r="S62" s="81">
        <f t="shared" si="30"/>
        <v>0</v>
      </c>
      <c r="T62" s="82">
        <f t="shared" si="31"/>
        <v>0</v>
      </c>
      <c r="U62" s="84">
        <f t="shared" si="32"/>
        <v>0</v>
      </c>
      <c r="V62" s="82">
        <f t="shared" si="33"/>
        <v>0</v>
      </c>
      <c r="W62" s="83">
        <f t="shared" si="34"/>
        <v>0</v>
      </c>
      <c r="X62" s="83">
        <f t="shared" si="35"/>
        <v>0</v>
      </c>
      <c r="Y62" s="83">
        <f t="shared" si="36"/>
        <v>0</v>
      </c>
      <c r="Z62" s="84">
        <f t="shared" si="37"/>
        <v>0</v>
      </c>
      <c r="AA62" s="82">
        <f t="shared" si="38"/>
        <v>0</v>
      </c>
      <c r="AB62" s="84">
        <f t="shared" si="39"/>
        <v>0</v>
      </c>
      <c r="AC62" s="82">
        <f t="shared" si="40"/>
        <v>0</v>
      </c>
      <c r="AD62" s="84">
        <f t="shared" si="41"/>
        <v>0</v>
      </c>
      <c r="AE62" s="82">
        <f t="shared" si="42"/>
        <v>0</v>
      </c>
      <c r="AF62" s="83">
        <f t="shared" si="43"/>
        <v>0</v>
      </c>
      <c r="AG62" s="83">
        <f t="shared" si="44"/>
        <v>0</v>
      </c>
      <c r="AH62" s="139"/>
    </row>
    <row r="63" spans="1:34" ht="25.5" x14ac:dyDescent="0.2">
      <c r="A63" s="75"/>
      <c r="B63" s="12">
        <v>59</v>
      </c>
      <c r="C63" s="22"/>
      <c r="D63" s="22" t="s">
        <v>139</v>
      </c>
      <c r="E63" s="22" t="s">
        <v>44</v>
      </c>
      <c r="F63" s="13" t="s">
        <v>46</v>
      </c>
      <c r="G63" s="76"/>
      <c r="H63" s="76"/>
      <c r="I63" s="24"/>
      <c r="J63" s="16"/>
      <c r="K63" s="80">
        <f t="shared" si="0"/>
        <v>0</v>
      </c>
      <c r="L63" s="84">
        <f t="shared" si="23"/>
        <v>0</v>
      </c>
      <c r="M63" s="79">
        <f t="shared" si="24"/>
        <v>0</v>
      </c>
      <c r="N63" s="84">
        <f t="shared" si="25"/>
        <v>0</v>
      </c>
      <c r="O63" s="80">
        <f t="shared" si="26"/>
        <v>0</v>
      </c>
      <c r="P63" s="81">
        <f t="shared" si="27"/>
        <v>0</v>
      </c>
      <c r="Q63" s="81">
        <f t="shared" si="28"/>
        <v>0</v>
      </c>
      <c r="R63" s="81">
        <f t="shared" si="29"/>
        <v>0</v>
      </c>
      <c r="S63" s="81">
        <f t="shared" si="30"/>
        <v>0</v>
      </c>
      <c r="T63" s="82">
        <f t="shared" si="31"/>
        <v>0</v>
      </c>
      <c r="U63" s="84">
        <f t="shared" si="32"/>
        <v>0</v>
      </c>
      <c r="V63" s="82">
        <f t="shared" si="33"/>
        <v>0</v>
      </c>
      <c r="W63" s="83">
        <f t="shared" si="34"/>
        <v>0</v>
      </c>
      <c r="X63" s="83">
        <f t="shared" si="35"/>
        <v>0</v>
      </c>
      <c r="Y63" s="83">
        <f t="shared" si="36"/>
        <v>0</v>
      </c>
      <c r="Z63" s="84">
        <f t="shared" si="37"/>
        <v>0</v>
      </c>
      <c r="AA63" s="82">
        <f t="shared" si="38"/>
        <v>0</v>
      </c>
      <c r="AB63" s="84">
        <f t="shared" si="39"/>
        <v>0</v>
      </c>
      <c r="AC63" s="82">
        <f t="shared" si="40"/>
        <v>0</v>
      </c>
      <c r="AD63" s="84">
        <f t="shared" si="41"/>
        <v>0</v>
      </c>
      <c r="AE63" s="82">
        <f t="shared" si="42"/>
        <v>0</v>
      </c>
      <c r="AF63" s="83">
        <f t="shared" si="43"/>
        <v>0</v>
      </c>
      <c r="AG63" s="83">
        <f t="shared" si="44"/>
        <v>0</v>
      </c>
      <c r="AH63" s="139"/>
    </row>
    <row r="64" spans="1:34" ht="26.25" thickBot="1" x14ac:dyDescent="0.25">
      <c r="A64" s="75"/>
      <c r="B64" s="12">
        <v>60</v>
      </c>
      <c r="C64" s="22"/>
      <c r="D64" s="22" t="s">
        <v>139</v>
      </c>
      <c r="E64" s="22" t="s">
        <v>44</v>
      </c>
      <c r="F64" s="13" t="s">
        <v>46</v>
      </c>
      <c r="G64" s="76"/>
      <c r="H64" s="76"/>
      <c r="I64" s="24"/>
      <c r="J64" s="16"/>
      <c r="K64" s="80">
        <f t="shared" si="0"/>
        <v>0</v>
      </c>
      <c r="L64" s="92">
        <f t="shared" si="23"/>
        <v>0</v>
      </c>
      <c r="M64" s="107">
        <f t="shared" si="24"/>
        <v>0</v>
      </c>
      <c r="N64" s="92">
        <f t="shared" si="25"/>
        <v>0</v>
      </c>
      <c r="O64" s="85">
        <f t="shared" si="26"/>
        <v>0</v>
      </c>
      <c r="P64" s="86">
        <f t="shared" si="27"/>
        <v>0</v>
      </c>
      <c r="Q64" s="86">
        <f t="shared" si="28"/>
        <v>0</v>
      </c>
      <c r="R64" s="86">
        <f t="shared" si="29"/>
        <v>0</v>
      </c>
      <c r="S64" s="86">
        <f t="shared" si="30"/>
        <v>0</v>
      </c>
      <c r="T64" s="94">
        <f t="shared" si="31"/>
        <v>0</v>
      </c>
      <c r="U64" s="92">
        <f t="shared" si="32"/>
        <v>0</v>
      </c>
      <c r="V64" s="94">
        <f t="shared" si="33"/>
        <v>0</v>
      </c>
      <c r="W64" s="91">
        <f t="shared" si="34"/>
        <v>0</v>
      </c>
      <c r="X64" s="91">
        <f t="shared" si="35"/>
        <v>0</v>
      </c>
      <c r="Y64" s="91">
        <f t="shared" si="36"/>
        <v>0</v>
      </c>
      <c r="Z64" s="92">
        <f t="shared" si="37"/>
        <v>0</v>
      </c>
      <c r="AA64" s="94">
        <f t="shared" si="38"/>
        <v>0</v>
      </c>
      <c r="AB64" s="92">
        <f t="shared" si="39"/>
        <v>0</v>
      </c>
      <c r="AC64" s="94">
        <f t="shared" si="40"/>
        <v>0</v>
      </c>
      <c r="AD64" s="92">
        <f t="shared" si="41"/>
        <v>0</v>
      </c>
      <c r="AE64" s="94">
        <f t="shared" si="42"/>
        <v>0</v>
      </c>
      <c r="AF64" s="91">
        <f t="shared" si="43"/>
        <v>0</v>
      </c>
      <c r="AG64" s="91">
        <f t="shared" si="44"/>
        <v>0</v>
      </c>
      <c r="AH64" s="139"/>
    </row>
    <row r="65" spans="1:34" x14ac:dyDescent="0.2">
      <c r="A65" s="75"/>
      <c r="B65" s="71"/>
      <c r="C65" s="71"/>
      <c r="D65" s="71"/>
      <c r="E65" s="71"/>
      <c r="F65" s="106" t="str">
        <f>IF(B2="SÉLECTIONNER VOTRE ÉTABLISSEMENT","",IF(B2="AQU025 - CH PERIGUEUX","Périgeux",IF(B2="AQU040 - CHU BORDEAUX","Pessac",IF(B2="AQU041 - CH CHARLES PERRENS BORDEAUX","Bordeaux",IF(B2="AQU043 - CHS CADILLAC/GARONNE","Cadillac",IF(B2="AQU051 - CH LIBOURNE","Libourne",IF(B2="AQU066 - CH DAX","Dax",IF(B2="AQU072 - CH MONT DE MARSAN","Mont de Marsan",IF(B2="AQU086 - CH AGEN","Agen",IF(B2="AQU106 - CHD LA CANDELIE","Pont du Casse",IF(B2="AQU115 - CH COTE BASQUE BAYONNE","Bayonne","Pau")))))))))))</f>
        <v/>
      </c>
      <c r="G65" s="106"/>
      <c r="H65" s="72" t="s">
        <v>63</v>
      </c>
      <c r="I65" s="117">
        <f ca="1">TODAY()</f>
        <v>46104</v>
      </c>
      <c r="J65" s="117"/>
      <c r="K65" s="93">
        <f t="shared" ref="K65:AG65" si="45">SUM(K5:K64)</f>
        <v>0</v>
      </c>
      <c r="L65" s="89">
        <f t="shared" si="45"/>
        <v>0</v>
      </c>
      <c r="M65" s="93">
        <f t="shared" si="45"/>
        <v>0</v>
      </c>
      <c r="N65" s="88">
        <f t="shared" si="45"/>
        <v>0</v>
      </c>
      <c r="O65" s="87">
        <f t="shared" si="45"/>
        <v>0</v>
      </c>
      <c r="P65" s="88">
        <f t="shared" si="45"/>
        <v>0</v>
      </c>
      <c r="Q65" s="88">
        <f t="shared" si="45"/>
        <v>0</v>
      </c>
      <c r="R65" s="88">
        <f t="shared" si="45"/>
        <v>0</v>
      </c>
      <c r="S65" s="88">
        <f t="shared" si="45"/>
        <v>0</v>
      </c>
      <c r="T65" s="87">
        <f t="shared" si="45"/>
        <v>0</v>
      </c>
      <c r="U65" s="89">
        <f t="shared" si="45"/>
        <v>0</v>
      </c>
      <c r="V65" s="87">
        <f t="shared" si="45"/>
        <v>0</v>
      </c>
      <c r="W65" s="87">
        <f t="shared" si="45"/>
        <v>0</v>
      </c>
      <c r="X65" s="87">
        <f t="shared" si="45"/>
        <v>0</v>
      </c>
      <c r="Y65" s="87">
        <f t="shared" si="45"/>
        <v>0</v>
      </c>
      <c r="Z65" s="87">
        <f t="shared" si="45"/>
        <v>0</v>
      </c>
      <c r="AA65" s="87">
        <f t="shared" si="45"/>
        <v>0</v>
      </c>
      <c r="AB65" s="87">
        <f t="shared" si="45"/>
        <v>0</v>
      </c>
      <c r="AC65" s="87">
        <f t="shared" si="45"/>
        <v>0</v>
      </c>
      <c r="AD65" s="87">
        <f t="shared" si="45"/>
        <v>0</v>
      </c>
      <c r="AE65" s="87">
        <f t="shared" si="45"/>
        <v>0</v>
      </c>
      <c r="AF65" s="87">
        <f t="shared" si="45"/>
        <v>0</v>
      </c>
      <c r="AG65" s="87">
        <f t="shared" si="45"/>
        <v>0</v>
      </c>
      <c r="AH65" s="139"/>
    </row>
    <row r="66" spans="1:34" ht="13.5" thickBot="1" x14ac:dyDescent="0.25">
      <c r="A66" s="75"/>
      <c r="B66" s="71"/>
      <c r="C66" s="71"/>
      <c r="D66" s="71"/>
      <c r="E66" s="70"/>
      <c r="F66" s="125" t="s">
        <v>73</v>
      </c>
      <c r="G66" s="126"/>
      <c r="H66" s="127"/>
      <c r="I66" s="73"/>
      <c r="J66" s="118" t="s">
        <v>61</v>
      </c>
      <c r="K66" s="108">
        <f>SUM(K65:K65)</f>
        <v>0</v>
      </c>
      <c r="L66" s="86">
        <f t="shared" ref="L66:AG66" si="46">SUM(L65:L65)</f>
        <v>0</v>
      </c>
      <c r="M66" s="86">
        <f t="shared" si="46"/>
        <v>0</v>
      </c>
      <c r="N66" s="86">
        <f t="shared" si="46"/>
        <v>0</v>
      </c>
      <c r="O66" s="86">
        <f t="shared" si="46"/>
        <v>0</v>
      </c>
      <c r="P66" s="86">
        <f t="shared" si="46"/>
        <v>0</v>
      </c>
      <c r="Q66" s="86">
        <f t="shared" si="46"/>
        <v>0</v>
      </c>
      <c r="R66" s="86">
        <f t="shared" si="46"/>
        <v>0</v>
      </c>
      <c r="S66" s="86">
        <f t="shared" si="46"/>
        <v>0</v>
      </c>
      <c r="T66" s="86">
        <f t="shared" si="46"/>
        <v>0</v>
      </c>
      <c r="U66" s="86">
        <f t="shared" si="46"/>
        <v>0</v>
      </c>
      <c r="V66" s="86">
        <f t="shared" si="46"/>
        <v>0</v>
      </c>
      <c r="W66" s="86">
        <f t="shared" si="46"/>
        <v>0</v>
      </c>
      <c r="X66" s="86">
        <f t="shared" si="46"/>
        <v>0</v>
      </c>
      <c r="Y66" s="86">
        <f t="shared" si="46"/>
        <v>0</v>
      </c>
      <c r="Z66" s="86">
        <f t="shared" si="46"/>
        <v>0</v>
      </c>
      <c r="AA66" s="86">
        <f t="shared" si="46"/>
        <v>0</v>
      </c>
      <c r="AB66" s="86">
        <f t="shared" si="46"/>
        <v>0</v>
      </c>
      <c r="AC66" s="86">
        <f t="shared" si="46"/>
        <v>0</v>
      </c>
      <c r="AD66" s="86">
        <f t="shared" si="46"/>
        <v>0</v>
      </c>
      <c r="AE66" s="86">
        <f t="shared" si="46"/>
        <v>0</v>
      </c>
      <c r="AF66" s="86">
        <f t="shared" si="46"/>
        <v>0</v>
      </c>
      <c r="AG66" s="101">
        <f t="shared" si="46"/>
        <v>0</v>
      </c>
      <c r="AH66" s="139"/>
    </row>
    <row r="67" spans="1:34" ht="14.25" x14ac:dyDescent="0.2">
      <c r="A67" s="75"/>
      <c r="B67" s="121" t="s">
        <v>74</v>
      </c>
      <c r="C67" s="121"/>
      <c r="D67" s="122" t="s">
        <v>78</v>
      </c>
      <c r="E67" s="123"/>
      <c r="F67" s="128"/>
      <c r="G67" s="129"/>
      <c r="H67" s="130"/>
      <c r="I67" s="74"/>
      <c r="J67" s="119"/>
      <c r="AH67" s="139"/>
    </row>
    <row r="68" spans="1:34" ht="14.25" x14ac:dyDescent="0.2">
      <c r="A68" s="75"/>
      <c r="B68" s="124" t="s">
        <v>75</v>
      </c>
      <c r="C68" s="124"/>
      <c r="D68" s="122" t="s">
        <v>145</v>
      </c>
      <c r="E68" s="123"/>
      <c r="F68" s="128"/>
      <c r="G68" s="129"/>
      <c r="H68" s="130"/>
      <c r="I68" s="74"/>
      <c r="J68" s="119"/>
      <c r="K68" s="43"/>
      <c r="L68" s="43"/>
      <c r="M68" s="43"/>
      <c r="N68" s="43"/>
      <c r="AH68" s="139"/>
    </row>
    <row r="69" spans="1:34" s="10" customFormat="1" ht="14.25" x14ac:dyDescent="0.2">
      <c r="A69" s="75"/>
      <c r="B69" s="134" t="s">
        <v>76</v>
      </c>
      <c r="C69" s="134"/>
      <c r="D69" s="122" t="s">
        <v>77</v>
      </c>
      <c r="E69" s="123"/>
      <c r="F69" s="128"/>
      <c r="G69" s="129"/>
      <c r="H69" s="130"/>
      <c r="I69" s="74"/>
      <c r="J69" s="119"/>
      <c r="K69" s="29"/>
      <c r="L69" s="29"/>
      <c r="M69" s="29"/>
      <c r="N69" s="29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H69" s="139"/>
    </row>
    <row r="70" spans="1:34" s="10" customFormat="1" ht="14.25" x14ac:dyDescent="0.2">
      <c r="A70" s="75"/>
      <c r="B70" s="74"/>
      <c r="C70" s="74"/>
      <c r="D70" s="74"/>
      <c r="E70" s="74"/>
      <c r="F70" s="131"/>
      <c r="G70" s="132"/>
      <c r="H70" s="133"/>
      <c r="I70" s="74"/>
      <c r="J70" s="120"/>
      <c r="K70" s="29"/>
      <c r="L70" s="29"/>
      <c r="M70" s="29"/>
      <c r="N70" s="29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H70" s="139"/>
    </row>
    <row r="71" spans="1:34" s="10" customFormat="1" ht="14.25" x14ac:dyDescent="0.2"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</row>
    <row r="72" spans="1:34" s="10" customFormat="1" ht="14.25" x14ac:dyDescent="0.2">
      <c r="A72" s="8"/>
      <c r="B72" s="8" t="s">
        <v>117</v>
      </c>
      <c r="C72" s="8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</row>
    <row r="73" spans="1:34" x14ac:dyDescent="0.2">
      <c r="A73" s="144">
        <v>3050</v>
      </c>
      <c r="B73" s="144"/>
      <c r="C73" s="8" t="s">
        <v>121</v>
      </c>
    </row>
    <row r="74" spans="1:34" x14ac:dyDescent="0.2">
      <c r="A74" s="144">
        <v>3450</v>
      </c>
      <c r="B74" s="144"/>
      <c r="C74" s="8" t="s">
        <v>118</v>
      </c>
    </row>
    <row r="75" spans="1:34" x14ac:dyDescent="0.2">
      <c r="A75" s="144">
        <v>3650</v>
      </c>
      <c r="B75" s="144"/>
      <c r="C75" s="8" t="s">
        <v>122</v>
      </c>
    </row>
    <row r="76" spans="1:34" x14ac:dyDescent="0.2">
      <c r="A76" s="144">
        <v>3960</v>
      </c>
      <c r="B76" s="144"/>
      <c r="C76" s="8" t="s">
        <v>119</v>
      </c>
    </row>
    <row r="77" spans="1:34" x14ac:dyDescent="0.2">
      <c r="A77" s="144">
        <v>4360</v>
      </c>
      <c r="B77" s="144"/>
      <c r="C77" s="8" t="s">
        <v>120</v>
      </c>
    </row>
    <row r="78" spans="1:34" x14ac:dyDescent="0.2">
      <c r="A78" s="144"/>
      <c r="B78" s="144"/>
    </row>
  </sheetData>
  <sortState xmlns:xlrd2="http://schemas.microsoft.com/office/spreadsheetml/2017/richdata2" ref="B20:E29">
    <sortCondition ref="B20:B29"/>
  </sortState>
  <mergeCells count="44">
    <mergeCell ref="A77:B77"/>
    <mergeCell ref="A78:B78"/>
    <mergeCell ref="M1:M4"/>
    <mergeCell ref="O1:O4"/>
    <mergeCell ref="P1:P4"/>
    <mergeCell ref="K1:K4"/>
    <mergeCell ref="A73:B73"/>
    <mergeCell ref="A74:B74"/>
    <mergeCell ref="A75:B75"/>
    <mergeCell ref="A76:B76"/>
    <mergeCell ref="L1:L4"/>
    <mergeCell ref="C3:D3"/>
    <mergeCell ref="AG1:AG4"/>
    <mergeCell ref="Q1:Q4"/>
    <mergeCell ref="R1:R4"/>
    <mergeCell ref="S1:S4"/>
    <mergeCell ref="W1:W4"/>
    <mergeCell ref="Y1:Y4"/>
    <mergeCell ref="V1:V4"/>
    <mergeCell ref="F2:I2"/>
    <mergeCell ref="E3:H3"/>
    <mergeCell ref="I3:J3"/>
    <mergeCell ref="B2:E2"/>
    <mergeCell ref="AH4:AH70"/>
    <mergeCell ref="N1:N4"/>
    <mergeCell ref="X1:X4"/>
    <mergeCell ref="Z1:Z4"/>
    <mergeCell ref="AC1:AC4"/>
    <mergeCell ref="AD1:AD4"/>
    <mergeCell ref="T1:T4"/>
    <mergeCell ref="U1:U4"/>
    <mergeCell ref="AA1:AA4"/>
    <mergeCell ref="AB1:AB4"/>
    <mergeCell ref="AE1:AE4"/>
    <mergeCell ref="AF1:AF4"/>
    <mergeCell ref="I65:J65"/>
    <mergeCell ref="J66:J70"/>
    <mergeCell ref="B67:C67"/>
    <mergeCell ref="D67:E67"/>
    <mergeCell ref="B68:C68"/>
    <mergeCell ref="D68:E68"/>
    <mergeCell ref="F66:H70"/>
    <mergeCell ref="B69:C69"/>
    <mergeCell ref="D69:E69"/>
  </mergeCells>
  <phoneticPr fontId="1" type="noConversion"/>
  <dataValidations count="3">
    <dataValidation type="list" allowBlank="1" showInputMessage="1" showErrorMessage="1" sqref="E5:E64" xr:uid="{00000000-0002-0000-0000-000000000000}">
      <formula1>EP</formula1>
    </dataValidation>
    <dataValidation type="date" operator="greaterThan" allowBlank="1" showInputMessage="1" showErrorMessage="1" error="La date de fin doit être obligatoirement postérieure à la date de début de scolarité." sqref="H5:H64" xr:uid="{00000000-0002-0000-0000-000002000000}">
      <formula1>G5</formula1>
    </dataValidation>
    <dataValidation type="date" allowBlank="1" showInputMessage="1" showErrorMessage="1" error="Formation du second semestre, la valeur doit être comprise entre le 01/07/2025 et le 31/12/2025" sqref="G5:G64" xr:uid="{09FDE0B5-FF95-4946-89D2-3AEFB18E5467}">
      <formula1>45839</formula1>
      <formula2>46022</formula2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60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Données!$A$1:$A$13</xm:f>
          </x14:formula1>
          <xm:sqref>B2:E2</xm:sqref>
        </x14:dataValidation>
        <x14:dataValidation type="list" allowBlank="1" showInputMessage="1" showErrorMessage="1" xr:uid="{00000000-0002-0000-0000-000004000000}">
          <x14:formula1>
            <xm:f>Données!$A$14:$A$29</xm:f>
          </x14:formula1>
          <xm:sqref>D5:D64</xm:sqref>
        </x14:dataValidation>
        <x14:dataValidation type="list" allowBlank="1" showInputMessage="1" showErrorMessage="1" xr:uid="{00000000-0002-0000-0000-000006000000}">
          <x14:formula1>
            <xm:f>Données!$C$5:$C$7</xm:f>
          </x14:formula1>
          <xm:sqref>F5:F64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V59"/>
  <sheetViews>
    <sheetView topLeftCell="A20" workbookViewId="0">
      <selection activeCell="G65" sqref="G65"/>
    </sheetView>
  </sheetViews>
  <sheetFormatPr baseColWidth="10" defaultColWidth="11" defaultRowHeight="12.75" x14ac:dyDescent="0.2"/>
  <cols>
    <col min="1" max="1" width="75.75" style="8" customWidth="1"/>
    <col min="2" max="7" width="13.75" style="8" customWidth="1"/>
    <col min="8" max="8" width="13.75" style="15" customWidth="1"/>
    <col min="9" max="9" width="13.75" style="11" customWidth="1"/>
    <col min="10" max="10" width="11.875" style="31" bestFit="1" customWidth="1"/>
    <col min="11" max="23" width="4.875" style="11" customWidth="1"/>
    <col min="24" max="42" width="4.875" style="8" customWidth="1"/>
    <col min="43" max="16384" width="11" style="8"/>
  </cols>
  <sheetData>
    <row r="1" spans="1:74" ht="66" customHeight="1" thickBot="1" x14ac:dyDescent="0.25">
      <c r="A1" s="3"/>
      <c r="B1" s="3"/>
      <c r="H1" s="8"/>
      <c r="I1" s="18"/>
      <c r="J1" s="30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</row>
    <row r="2" spans="1:74" ht="20.25" thickBot="1" x14ac:dyDescent="0.25">
      <c r="A2" s="104" t="str">
        <f>IF(Recensement!B2="SÉLECTIONNER VOTRE ÉTABLISSEMENT","",Recensement!B2)</f>
        <v/>
      </c>
      <c r="B2" s="147" t="s">
        <v>146</v>
      </c>
      <c r="C2" s="148"/>
      <c r="D2" s="148"/>
      <c r="E2" s="149"/>
      <c r="F2" s="150" t="s">
        <v>64</v>
      </c>
      <c r="G2" s="147" t="s">
        <v>65</v>
      </c>
      <c r="H2" s="148"/>
      <c r="I2" s="149"/>
    </row>
    <row r="3" spans="1:74" s="21" customFormat="1" ht="20.25" thickBot="1" x14ac:dyDescent="0.25">
      <c r="A3" s="105" t="s">
        <v>68</v>
      </c>
      <c r="B3" s="25" t="s">
        <v>12</v>
      </c>
      <c r="C3" s="26" t="s">
        <v>13</v>
      </c>
      <c r="D3" s="26" t="s">
        <v>58</v>
      </c>
      <c r="E3" s="27" t="s">
        <v>59</v>
      </c>
      <c r="F3" s="151"/>
      <c r="G3" s="25" t="s">
        <v>66</v>
      </c>
      <c r="H3" s="26" t="s">
        <v>67</v>
      </c>
      <c r="I3" s="27" t="s">
        <v>59</v>
      </c>
      <c r="J3" s="32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74" s="21" customFormat="1" ht="12.75" customHeight="1" x14ac:dyDescent="0.2">
      <c r="A4" s="77" t="s">
        <v>80</v>
      </c>
      <c r="B4" s="95">
        <v>0</v>
      </c>
      <c r="C4" s="96">
        <v>0</v>
      </c>
      <c r="D4" s="97">
        <f>IF(Recensement!K66&gt;=1,3050*10,0)</f>
        <v>0</v>
      </c>
      <c r="E4" s="98">
        <f>SUM(B4:D4)</f>
        <v>0</v>
      </c>
      <c r="F4" s="99">
        <f>SUM(Recensement!K66)</f>
        <v>0</v>
      </c>
      <c r="G4" s="100">
        <f>IF(30000*F4&gt;E4*F4,E4*F4,30000*F4)</f>
        <v>0</v>
      </c>
      <c r="H4" s="97">
        <f t="shared" ref="H4" si="0">IF(G4="",0,IF(G4&gt;E4*F4,0,(E4*F4)-G4))</f>
        <v>0</v>
      </c>
      <c r="I4" s="98">
        <f>SUM(G4:H4)</f>
        <v>0</v>
      </c>
      <c r="J4" s="32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74" s="21" customFormat="1" ht="12.75" customHeight="1" x14ac:dyDescent="0.2">
      <c r="A5" s="77" t="s">
        <v>124</v>
      </c>
      <c r="B5" s="49">
        <v>0</v>
      </c>
      <c r="C5" s="50">
        <v>0</v>
      </c>
      <c r="D5" s="51">
        <f>IF(Recensement!L66&gt;=1,3450*10,0)</f>
        <v>0</v>
      </c>
      <c r="E5" s="52">
        <f>SUM(B5:D5)</f>
        <v>0</v>
      </c>
      <c r="F5" s="78">
        <f>SUM(Recensement!L66)</f>
        <v>0</v>
      </c>
      <c r="G5" s="57">
        <f>IF(30000*F5&gt;E5*F5,E5*F5,30000*F5)</f>
        <v>0</v>
      </c>
      <c r="H5" s="51">
        <f t="shared" ref="H5" si="1">IF(G5="",0,IF(G5&gt;E5*F5,0,(E5*F5)-G5))</f>
        <v>0</v>
      </c>
      <c r="I5" s="52">
        <f>SUM(G5:H5)</f>
        <v>0</v>
      </c>
      <c r="J5" s="32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74" x14ac:dyDescent="0.2">
      <c r="A6" s="77" t="s">
        <v>81</v>
      </c>
      <c r="B6" s="49">
        <v>0</v>
      </c>
      <c r="C6" s="50">
        <v>0</v>
      </c>
      <c r="D6" s="51">
        <f>IF(Recensement!M66&gt;=1,3960*10,0)</f>
        <v>0</v>
      </c>
      <c r="E6" s="52">
        <f>SUM(B6:D6)</f>
        <v>0</v>
      </c>
      <c r="F6" s="78">
        <f>SUM(Recensement!M66)</f>
        <v>0</v>
      </c>
      <c r="G6" s="57">
        <f>IF(41000*F6&gt;E6*F6,E6*F6,41000*F6)</f>
        <v>0</v>
      </c>
      <c r="H6" s="51">
        <f t="shared" ref="H6" si="2">IF(G6="",0,IF(G6&gt;E6*F6,0,(E6*F6)-G6))</f>
        <v>0</v>
      </c>
      <c r="I6" s="52">
        <f>SUM(G6:H6)</f>
        <v>0</v>
      </c>
    </row>
    <row r="7" spans="1:74" x14ac:dyDescent="0.2">
      <c r="A7" s="77" t="s">
        <v>125</v>
      </c>
      <c r="B7" s="49">
        <v>0</v>
      </c>
      <c r="C7" s="50">
        <v>0</v>
      </c>
      <c r="D7" s="51">
        <f>IF(Recensement!N66&gt;=1,4360*10,0)</f>
        <v>0</v>
      </c>
      <c r="E7" s="52">
        <f>SUM(B7:D7)</f>
        <v>0</v>
      </c>
      <c r="F7" s="78">
        <f>SUM(Recensement!N66)</f>
        <v>0</v>
      </c>
      <c r="G7" s="57">
        <f>IF(41000*F7&gt;E7*F7,E7*F7,41000*F7)</f>
        <v>0</v>
      </c>
      <c r="H7" s="51">
        <f>IF(G7="",0,IF(G7&gt;E7*F7,0,(E7*F7)-G7))</f>
        <v>0</v>
      </c>
      <c r="I7" s="52">
        <f>SUM(G7:H7)</f>
        <v>0</v>
      </c>
    </row>
    <row r="8" spans="1:74" ht="12.75" customHeight="1" x14ac:dyDescent="0.2">
      <c r="A8" s="77" t="s">
        <v>109</v>
      </c>
      <c r="B8" s="49">
        <v>0</v>
      </c>
      <c r="C8" s="50">
        <v>0</v>
      </c>
      <c r="D8" s="51">
        <f>IF(Recensement!O66&gt;=1,3050/151.67*820,0)</f>
        <v>0</v>
      </c>
      <c r="E8" s="52">
        <f t="shared" ref="E8:E26" si="3">SUM(B8:D8)</f>
        <v>0</v>
      </c>
      <c r="F8" s="78">
        <f>SUM(Recensement!O66)</f>
        <v>0</v>
      </c>
      <c r="G8" s="57">
        <f>IF(19000*F8&gt;E8*F8,E8*F8,19000*F8)</f>
        <v>0</v>
      </c>
      <c r="H8" s="51">
        <f t="shared" ref="H8" si="4">IF(G8="",0,IF(G8&gt;E8*F8,0,(E8*F8)-G8))</f>
        <v>0</v>
      </c>
      <c r="I8" s="52">
        <f t="shared" ref="I8:I10" si="5">SUM(G8:H8)</f>
        <v>0</v>
      </c>
    </row>
    <row r="9" spans="1:74" ht="12.75" customHeight="1" x14ac:dyDescent="0.2">
      <c r="A9" s="77" t="s">
        <v>127</v>
      </c>
      <c r="B9" s="49">
        <v>0</v>
      </c>
      <c r="C9" s="50">
        <v>0</v>
      </c>
      <c r="D9" s="51">
        <f>IF(Recensement!P66&gt;=1,3450/151.67*820,0)</f>
        <v>0</v>
      </c>
      <c r="E9" s="52">
        <f t="shared" si="3"/>
        <v>0</v>
      </c>
      <c r="F9" s="78">
        <f>SUM(Recensement!P66)</f>
        <v>0</v>
      </c>
      <c r="G9" s="57">
        <f>IF(19000*F9&gt;E9*F9,E9*F9,19000*F9)</f>
        <v>0</v>
      </c>
      <c r="H9" s="51">
        <f t="shared" ref="H9" si="6">IF(G9="",0,IF(G9&gt;E9*F9,0,(E9*F9)-G9))</f>
        <v>0</v>
      </c>
      <c r="I9" s="52">
        <f t="shared" si="5"/>
        <v>0</v>
      </c>
    </row>
    <row r="10" spans="1:74" ht="12.75" customHeight="1" x14ac:dyDescent="0.2">
      <c r="A10" s="77" t="s">
        <v>82</v>
      </c>
      <c r="B10" s="49">
        <v>0</v>
      </c>
      <c r="C10" s="50">
        <v>0</v>
      </c>
      <c r="D10" s="51">
        <f>IF(Recensement!Q66&gt;=1,3650/151.67*820,0)</f>
        <v>0</v>
      </c>
      <c r="E10" s="52">
        <f t="shared" si="3"/>
        <v>0</v>
      </c>
      <c r="F10" s="78">
        <f>SUM(Recensement!Q66)</f>
        <v>0</v>
      </c>
      <c r="G10" s="57">
        <f>IF(19000*F10&gt;E10*F10,E10*F10,19000*F10)</f>
        <v>0</v>
      </c>
      <c r="H10" s="51">
        <f t="shared" ref="H10" si="7">IF(G10="",0,IF(G10&gt;E10*F10,0,(E10*F10)-G10))</f>
        <v>0</v>
      </c>
      <c r="I10" s="52">
        <f t="shared" si="5"/>
        <v>0</v>
      </c>
    </row>
    <row r="11" spans="1:74" ht="12.75" customHeight="1" x14ac:dyDescent="0.2">
      <c r="A11" s="77" t="s">
        <v>128</v>
      </c>
      <c r="B11" s="49">
        <v>0</v>
      </c>
      <c r="C11" s="50">
        <v>0</v>
      </c>
      <c r="D11" s="51">
        <f>IF(Recensement!R66&gt;=1,3960/151.67*820,0)</f>
        <v>0</v>
      </c>
      <c r="E11" s="52">
        <f t="shared" ref="E11" si="8">SUM(B11:D11)</f>
        <v>0</v>
      </c>
      <c r="F11" s="78">
        <f>SUM(Recensement!R66)</f>
        <v>0</v>
      </c>
      <c r="G11" s="57">
        <f>IF(19000*F11&gt;E11*F11,E11*F11,19000*F11)</f>
        <v>0</v>
      </c>
      <c r="H11" s="51">
        <f t="shared" ref="H11" si="9">IF(G11="",0,IF(G11&gt;E11*F11,0,(E11*F11)-G11))</f>
        <v>0</v>
      </c>
      <c r="I11" s="52">
        <f t="shared" ref="I11" si="10">SUM(G11:H11)</f>
        <v>0</v>
      </c>
    </row>
    <row r="12" spans="1:74" ht="12.75" customHeight="1" x14ac:dyDescent="0.2">
      <c r="A12" s="77" t="s">
        <v>129</v>
      </c>
      <c r="B12" s="49">
        <v>0</v>
      </c>
      <c r="C12" s="50">
        <v>0</v>
      </c>
      <c r="D12" s="51">
        <f>IF(Recensement!S66&gt;=1,4360/151.67*820,0)</f>
        <v>0</v>
      </c>
      <c r="E12" s="52">
        <f t="shared" ref="E12" si="11">SUM(B12:D12)</f>
        <v>0</v>
      </c>
      <c r="F12" s="78">
        <f>SUM(Recensement!S66)</f>
        <v>0</v>
      </c>
      <c r="G12" s="57">
        <f>IF(19000*F12&gt;E12*F12,E12*F12,19000*F12)</f>
        <v>0</v>
      </c>
      <c r="H12" s="51">
        <f t="shared" ref="H12" si="12">IF(G12="",0,IF(G12&gt;E12*F12,0,(E12*F12)-G12))</f>
        <v>0</v>
      </c>
      <c r="I12" s="52">
        <f t="shared" ref="I12" si="13">SUM(G12:H12)</f>
        <v>0</v>
      </c>
    </row>
    <row r="13" spans="1:74" ht="12.75" customHeight="1" x14ac:dyDescent="0.2">
      <c r="A13" s="77" t="s">
        <v>89</v>
      </c>
      <c r="B13" s="49">
        <v>0</v>
      </c>
      <c r="C13" s="50">
        <v>0</v>
      </c>
      <c r="D13" s="51">
        <f>IF(Recensement!T66&gt;=1,3960*10,0)</f>
        <v>0</v>
      </c>
      <c r="E13" s="52">
        <f>SUM(B13:D13)</f>
        <v>0</v>
      </c>
      <c r="F13" s="78">
        <f>SUM(Recensement!T66)</f>
        <v>0</v>
      </c>
      <c r="G13" s="57">
        <f>IF(41000*F13&gt;E13*F13,E13*F13,41000*F13)</f>
        <v>0</v>
      </c>
      <c r="H13" s="51">
        <f t="shared" ref="H13" si="14">IF(G13="",0,IF(G13&gt;E13*F13,0,(E13*F13)-G13))</f>
        <v>0</v>
      </c>
      <c r="I13" s="52">
        <f>SUM(G13:H13)</f>
        <v>0</v>
      </c>
    </row>
    <row r="14" spans="1:74" ht="12.75" customHeight="1" x14ac:dyDescent="0.2">
      <c r="A14" s="77" t="s">
        <v>130</v>
      </c>
      <c r="B14" s="49">
        <v>0</v>
      </c>
      <c r="C14" s="50">
        <v>0</v>
      </c>
      <c r="D14" s="51">
        <f>IF(Recensement!U66&gt;=1,4360*10,0)</f>
        <v>0</v>
      </c>
      <c r="E14" s="52">
        <f>SUM(B14:D14)</f>
        <v>0</v>
      </c>
      <c r="F14" s="78">
        <f>SUM(Recensement!U66)</f>
        <v>0</v>
      </c>
      <c r="G14" s="57">
        <f>IF(41000*F14&gt;E14*F14,E14*F14,41000*F14)</f>
        <v>0</v>
      </c>
      <c r="H14" s="51">
        <f t="shared" ref="H14" si="15">IF(G14="",0,IF(G14&gt;E14*F14,0,(E14*F14)-G14))</f>
        <v>0</v>
      </c>
      <c r="I14" s="52">
        <f>SUM(G14:H14)</f>
        <v>0</v>
      </c>
    </row>
    <row r="15" spans="1:74" ht="12.75" customHeight="1" x14ac:dyDescent="0.2">
      <c r="A15" s="77" t="s">
        <v>136</v>
      </c>
      <c r="B15" s="49">
        <v>0</v>
      </c>
      <c r="C15" s="50">
        <v>0</v>
      </c>
      <c r="D15" s="51">
        <f>IF(Recensement!V66&gt;=1,3050*10,0)</f>
        <v>0</v>
      </c>
      <c r="E15" s="52">
        <f t="shared" ref="E15" si="16">SUM(B15:D15)</f>
        <v>0</v>
      </c>
      <c r="F15" s="78">
        <f>SUM(Recensement!V66)</f>
        <v>0</v>
      </c>
      <c r="G15" s="57">
        <f>IF(34000*F15&gt;E15*F15,E15*F15,34000*F15)</f>
        <v>0</v>
      </c>
      <c r="H15" s="51">
        <f t="shared" ref="H15" si="17">IF(G15="",0,IF(G15&gt;E15*F15,0,(E15*F15)-G15))</f>
        <v>0</v>
      </c>
      <c r="I15" s="52">
        <f t="shared" ref="I15" si="18">SUM(G15:H15)</f>
        <v>0</v>
      </c>
    </row>
    <row r="16" spans="1:74" ht="12.75" customHeight="1" x14ac:dyDescent="0.2">
      <c r="A16" s="77" t="s">
        <v>93</v>
      </c>
      <c r="B16" s="49">
        <v>0</v>
      </c>
      <c r="C16" s="50">
        <v>0</v>
      </c>
      <c r="D16" s="51">
        <f>IF(Recensement!W66&gt;=1,3450*10,0)</f>
        <v>0</v>
      </c>
      <c r="E16" s="52">
        <f t="shared" ref="E16:E23" si="19">SUM(B16:D16)</f>
        <v>0</v>
      </c>
      <c r="F16" s="78">
        <f>SUM(Recensement!W66)</f>
        <v>0</v>
      </c>
      <c r="G16" s="57">
        <f>IF(34000*F16&gt;E16*F16,E16*F16,34000*F16)</f>
        <v>0</v>
      </c>
      <c r="H16" s="51">
        <f t="shared" ref="H16:H17" si="20">IF(G16="",0,IF(G16&gt;E16*F16,0,(E16*F16)-G16))</f>
        <v>0</v>
      </c>
      <c r="I16" s="52">
        <f t="shared" ref="I16:I23" si="21">SUM(G16:H16)</f>
        <v>0</v>
      </c>
    </row>
    <row r="17" spans="1:23" ht="12.75" customHeight="1" x14ac:dyDescent="0.2">
      <c r="A17" s="77" t="s">
        <v>90</v>
      </c>
      <c r="B17" s="49">
        <v>0</v>
      </c>
      <c r="C17" s="50">
        <v>0</v>
      </c>
      <c r="D17" s="51">
        <f>IF(Recensement!X66&gt;=1,3650*10,0)</f>
        <v>0</v>
      </c>
      <c r="E17" s="52">
        <f t="shared" si="19"/>
        <v>0</v>
      </c>
      <c r="F17" s="78">
        <f>SUM(Recensement!X66)</f>
        <v>0</v>
      </c>
      <c r="G17" s="57">
        <f>IF(34000*F17&gt;E17*F17,E17*F17,34000*F17)</f>
        <v>0</v>
      </c>
      <c r="H17" s="51">
        <f t="shared" si="20"/>
        <v>0</v>
      </c>
      <c r="I17" s="52">
        <f t="shared" si="21"/>
        <v>0</v>
      </c>
    </row>
    <row r="18" spans="1:23" ht="12.75" customHeight="1" x14ac:dyDescent="0.2">
      <c r="A18" s="77" t="s">
        <v>137</v>
      </c>
      <c r="B18" s="49">
        <v>0</v>
      </c>
      <c r="C18" s="50">
        <v>0</v>
      </c>
      <c r="D18" s="51">
        <f>IF(Recensement!Y66&gt;=1,3960*10,0)</f>
        <v>0</v>
      </c>
      <c r="E18" s="52">
        <f t="shared" si="19"/>
        <v>0</v>
      </c>
      <c r="F18" s="78">
        <f>SUM(Recensement!Y66)</f>
        <v>0</v>
      </c>
      <c r="G18" s="57">
        <f>IF(34000*F18&gt;E18*F18,E18*F18,34000*F18)</f>
        <v>0</v>
      </c>
      <c r="H18" s="51">
        <f t="shared" ref="H18" si="22">IF(G18="",0,IF(G18&gt;E18*F18,0,(E18*F18)-G18))</f>
        <v>0</v>
      </c>
      <c r="I18" s="52">
        <f t="shared" si="21"/>
        <v>0</v>
      </c>
    </row>
    <row r="19" spans="1:23" ht="12.75" customHeight="1" x14ac:dyDescent="0.2">
      <c r="A19" s="77" t="s">
        <v>138</v>
      </c>
      <c r="B19" s="49">
        <v>0</v>
      </c>
      <c r="C19" s="50">
        <v>0</v>
      </c>
      <c r="D19" s="51">
        <f>IF(Recensement!Z66&gt;=1,4360*10,0)</f>
        <v>0</v>
      </c>
      <c r="E19" s="52">
        <f t="shared" si="19"/>
        <v>0</v>
      </c>
      <c r="F19" s="78">
        <f>SUM(Recensement!Z66)</f>
        <v>0</v>
      </c>
      <c r="G19" s="57">
        <f>IF(34000*F19&gt;E19*F19,E19*F19,34000*F19)</f>
        <v>0</v>
      </c>
      <c r="H19" s="51">
        <f t="shared" ref="H19" si="23">IF(G19="",0,IF(G19&gt;E19*F19,0,(E19*F19)-G19))</f>
        <v>0</v>
      </c>
      <c r="I19" s="52">
        <f t="shared" si="21"/>
        <v>0</v>
      </c>
    </row>
    <row r="20" spans="1:23" x14ac:dyDescent="0.2">
      <c r="A20" s="77" t="s">
        <v>94</v>
      </c>
      <c r="B20" s="49">
        <v>0</v>
      </c>
      <c r="C20" s="50">
        <v>0</v>
      </c>
      <c r="D20" s="51">
        <f>IF(Recensement!AA66&gt;=1,3960*21,0)</f>
        <v>0</v>
      </c>
      <c r="E20" s="52">
        <f t="shared" si="19"/>
        <v>0</v>
      </c>
      <c r="F20" s="78">
        <f>SUM(Recensement!AA66)</f>
        <v>0</v>
      </c>
      <c r="G20" s="57">
        <f>IF(85000*F20&gt;E20*F20,E20*F20,85000*F20)</f>
        <v>0</v>
      </c>
      <c r="H20" s="51">
        <f t="shared" ref="H20" si="24">IF(G20="",0,IF(G20&gt;E20*F20,0,(E20*F20)-G20))</f>
        <v>0</v>
      </c>
      <c r="I20" s="52">
        <f t="shared" si="21"/>
        <v>0</v>
      </c>
    </row>
    <row r="21" spans="1:23" x14ac:dyDescent="0.2">
      <c r="A21" s="77" t="s">
        <v>95</v>
      </c>
      <c r="B21" s="49">
        <v>0</v>
      </c>
      <c r="C21" s="50">
        <v>0</v>
      </c>
      <c r="D21" s="51">
        <f>IF(Recensement!AB66&gt;=1,4360*21,0)</f>
        <v>0</v>
      </c>
      <c r="E21" s="52">
        <f t="shared" si="19"/>
        <v>0</v>
      </c>
      <c r="F21" s="78">
        <f>SUM(Recensement!AB66)</f>
        <v>0</v>
      </c>
      <c r="G21" s="57">
        <f>IF(85000*F21&gt;E21*F21,E21*F21,85000*F21)</f>
        <v>0</v>
      </c>
      <c r="H21" s="51">
        <f t="shared" ref="H21" si="25">IF(G21="",0,IF(G21&gt;E21*F21,0,(E21*F21)-G21))</f>
        <v>0</v>
      </c>
      <c r="I21" s="52">
        <f t="shared" si="21"/>
        <v>0</v>
      </c>
    </row>
    <row r="22" spans="1:23" x14ac:dyDescent="0.2">
      <c r="A22" s="77" t="s">
        <v>100</v>
      </c>
      <c r="B22" s="49">
        <v>0</v>
      </c>
      <c r="C22" s="50">
        <v>0</v>
      </c>
      <c r="D22" s="51">
        <f>IF(Recensement!AC66&gt;=1,3960*21,0)</f>
        <v>0</v>
      </c>
      <c r="E22" s="52">
        <f t="shared" si="19"/>
        <v>0</v>
      </c>
      <c r="F22" s="78">
        <f>SUM(Recensement!AC66)</f>
        <v>0</v>
      </c>
      <c r="G22" s="57">
        <f>IF(85000*F22&gt;E22*F22,E22*F22,85000*F22)</f>
        <v>0</v>
      </c>
      <c r="H22" s="51">
        <f t="shared" ref="H22" si="26">IF(G22="",0,IF(G22&gt;E22*F22,0,(E22*F22)-G22))</f>
        <v>0</v>
      </c>
      <c r="I22" s="52">
        <f t="shared" si="21"/>
        <v>0</v>
      </c>
    </row>
    <row r="23" spans="1:23" x14ac:dyDescent="0.2">
      <c r="A23" s="77" t="s">
        <v>101</v>
      </c>
      <c r="B23" s="49">
        <v>0</v>
      </c>
      <c r="C23" s="50">
        <v>0</v>
      </c>
      <c r="D23" s="51">
        <f>IF(Recensement!AD66&gt;=1,4360*21,0)</f>
        <v>0</v>
      </c>
      <c r="E23" s="52">
        <f t="shared" si="19"/>
        <v>0</v>
      </c>
      <c r="F23" s="78">
        <f>SUM(Recensement!AD66)</f>
        <v>0</v>
      </c>
      <c r="G23" s="57">
        <f>IF(85000*F23&gt;E23*F23,E23*F23,85000*F23)</f>
        <v>0</v>
      </c>
      <c r="H23" s="51">
        <f t="shared" ref="H23" si="27">IF(G23="",0,IF(G23&gt;E23*F23,0,(E23*F23)-G23))</f>
        <v>0</v>
      </c>
      <c r="I23" s="52">
        <f t="shared" si="21"/>
        <v>0</v>
      </c>
    </row>
    <row r="24" spans="1:23" x14ac:dyDescent="0.2">
      <c r="A24" s="77" t="s">
        <v>105</v>
      </c>
      <c r="B24" s="49">
        <v>0</v>
      </c>
      <c r="C24" s="50">
        <v>0</v>
      </c>
      <c r="D24" s="51">
        <f>IF(Recensement!AE66&gt;=1,3050*32,0)</f>
        <v>0</v>
      </c>
      <c r="E24" s="52">
        <f t="shared" si="3"/>
        <v>0</v>
      </c>
      <c r="F24" s="78">
        <f>SUM(Recensement!AE66)</f>
        <v>0</v>
      </c>
      <c r="G24" s="57">
        <f>IF(98000*F24&gt;E24*F24,E24*F24,98000*F24)</f>
        <v>0</v>
      </c>
      <c r="H24" s="51">
        <f t="shared" ref="H24" si="28">IF(G24="",0,IF(G24&gt;E24*F24,0,(E24*F24)-G24))</f>
        <v>0</v>
      </c>
      <c r="I24" s="52">
        <f t="shared" ref="I24:I26" si="29">SUM(G24:H24)</f>
        <v>0</v>
      </c>
    </row>
    <row r="25" spans="1:23" x14ac:dyDescent="0.2">
      <c r="A25" s="77" t="s">
        <v>106</v>
      </c>
      <c r="B25" s="49">
        <v>0</v>
      </c>
      <c r="C25" s="50">
        <v>0</v>
      </c>
      <c r="D25" s="51">
        <f>IF(Recensement!AF66&gt;=1,3450*32,0)</f>
        <v>0</v>
      </c>
      <c r="E25" s="52">
        <f t="shared" si="3"/>
        <v>0</v>
      </c>
      <c r="F25" s="78">
        <f>SUM(Recensement!AF66)</f>
        <v>0</v>
      </c>
      <c r="G25" s="57">
        <f>IF(98000*F25&gt;E25*F25,E25*F25,98000*F25)</f>
        <v>0</v>
      </c>
      <c r="H25" s="51">
        <f t="shared" ref="H25" si="30">IF(G25="",0,IF(G25&gt;E25*F25,0,(E25*F25)-G25))</f>
        <v>0</v>
      </c>
      <c r="I25" s="52">
        <f t="shared" si="29"/>
        <v>0</v>
      </c>
    </row>
    <row r="26" spans="1:23" ht="13.5" thickBot="1" x14ac:dyDescent="0.25">
      <c r="A26" s="77" t="s">
        <v>107</v>
      </c>
      <c r="B26" s="49">
        <v>0</v>
      </c>
      <c r="C26" s="50">
        <v>0</v>
      </c>
      <c r="D26" s="51">
        <f>IF(Recensement!AG66&gt;=1,3650*32,0)</f>
        <v>0</v>
      </c>
      <c r="E26" s="52">
        <f t="shared" si="3"/>
        <v>0</v>
      </c>
      <c r="F26" s="78">
        <f>SUM(Recensement!AG66)</f>
        <v>0</v>
      </c>
      <c r="G26" s="57">
        <f>IF(98000*F26&gt;E26*F26,E26*F26,98000*F26)</f>
        <v>0</v>
      </c>
      <c r="H26" s="51">
        <f t="shared" ref="H26" si="31">IF(G26="",0,IF(G26&gt;E26*F26,0,(E26*F26)-G26))</f>
        <v>0</v>
      </c>
      <c r="I26" s="52">
        <f t="shared" si="29"/>
        <v>0</v>
      </c>
    </row>
    <row r="27" spans="1:23" s="9" customFormat="1" ht="20.25" customHeight="1" thickBot="1" x14ac:dyDescent="0.25">
      <c r="A27" s="38" t="s">
        <v>69</v>
      </c>
      <c r="B27" s="60"/>
      <c r="C27" s="61"/>
      <c r="D27" s="61"/>
      <c r="E27" s="61">
        <f>SUM(E4:E26)</f>
        <v>0</v>
      </c>
      <c r="F27" s="41">
        <f>SUM(F4:F26)</f>
        <v>0</v>
      </c>
      <c r="G27" s="102">
        <f>SUM(G4:G26)</f>
        <v>0</v>
      </c>
      <c r="H27" s="61">
        <f>SUM(H4:H26)</f>
        <v>0</v>
      </c>
      <c r="I27" s="61">
        <f>SUM(I4:I26)</f>
        <v>0</v>
      </c>
      <c r="J27" s="33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1:23" s="116" customFormat="1" ht="6.75" thickBot="1" x14ac:dyDescent="0.25">
      <c r="A28" s="109"/>
      <c r="B28" s="110"/>
      <c r="C28" s="111"/>
      <c r="D28" s="111"/>
      <c r="E28" s="112"/>
      <c r="F28" s="113"/>
      <c r="G28" s="110"/>
      <c r="H28" s="111"/>
      <c r="I28" s="112"/>
      <c r="J28" s="114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</row>
    <row r="29" spans="1:23" ht="15.75" thickBot="1" x14ac:dyDescent="0.25">
      <c r="A29" s="40" t="s">
        <v>108</v>
      </c>
      <c r="B29" s="25" t="s">
        <v>12</v>
      </c>
      <c r="C29" s="26" t="s">
        <v>13</v>
      </c>
      <c r="D29" s="26" t="s">
        <v>58</v>
      </c>
      <c r="E29" s="27" t="s">
        <v>59</v>
      </c>
      <c r="F29" s="28"/>
      <c r="G29" s="25" t="s">
        <v>66</v>
      </c>
      <c r="H29" s="26" t="s">
        <v>67</v>
      </c>
      <c r="I29" s="27" t="s">
        <v>59</v>
      </c>
    </row>
    <row r="30" spans="1:23" x14ac:dyDescent="0.2">
      <c r="A30" s="34" t="s">
        <v>140</v>
      </c>
      <c r="B30" s="49">
        <v>0</v>
      </c>
      <c r="C30" s="50">
        <v>0</v>
      </c>
      <c r="D30" s="50">
        <v>0</v>
      </c>
      <c r="E30" s="52">
        <f t="shared" ref="E30" si="32">SUM(B30:D30)</f>
        <v>0</v>
      </c>
      <c r="F30" s="36">
        <v>0</v>
      </c>
      <c r="G30" s="57">
        <f t="shared" ref="G30:G51" si="33">IF(F30="",0,(E30*F30)*75%)</f>
        <v>0</v>
      </c>
      <c r="H30" s="51">
        <f>IF(A30="Brevet d'Etat d'animateur technicien de la jeunesse et de l'éducation populaire",(E30*F30)-G30,0)</f>
        <v>0</v>
      </c>
      <c r="I30" s="48">
        <f t="shared" ref="I30" si="34">SUM(G30:H30)</f>
        <v>0</v>
      </c>
    </row>
    <row r="31" spans="1:23" x14ac:dyDescent="0.2">
      <c r="A31" s="34" t="s">
        <v>141</v>
      </c>
      <c r="B31" s="49">
        <v>0</v>
      </c>
      <c r="C31" s="50">
        <v>0</v>
      </c>
      <c r="D31" s="50">
        <v>0</v>
      </c>
      <c r="E31" s="52">
        <f t="shared" ref="E31" si="35">SUM(B31:D31)</f>
        <v>0</v>
      </c>
      <c r="F31" s="36">
        <v>0</v>
      </c>
      <c r="G31" s="57">
        <f t="shared" si="33"/>
        <v>0</v>
      </c>
      <c r="H31" s="51">
        <f>IF(A31="Brevet professionnel de la jeunesse, de l'éducation populaire et du sport",(E31*F31)-G31,0)</f>
        <v>0</v>
      </c>
      <c r="I31" s="48">
        <f t="shared" ref="I31" si="36">SUM(G31:H31)</f>
        <v>0</v>
      </c>
    </row>
    <row r="32" spans="1:23" x14ac:dyDescent="0.2">
      <c r="A32" s="34" t="s">
        <v>57</v>
      </c>
      <c r="B32" s="49">
        <v>0</v>
      </c>
      <c r="C32" s="50">
        <v>0</v>
      </c>
      <c r="D32" s="50">
        <v>0</v>
      </c>
      <c r="E32" s="52">
        <f t="shared" ref="E32:E51" si="37">SUM(B32:D32)</f>
        <v>0</v>
      </c>
      <c r="F32" s="36">
        <v>0</v>
      </c>
      <c r="G32" s="57">
        <f t="shared" si="33"/>
        <v>0</v>
      </c>
      <c r="H32" s="51">
        <f>IF(A32="Certificat de capacité d'orthophoniste",(E32*F32)-G32,0)</f>
        <v>0</v>
      </c>
      <c r="I32" s="48">
        <f t="shared" ref="I32:I51" si="38">SUM(G32:H32)</f>
        <v>0</v>
      </c>
    </row>
    <row r="33" spans="1:9" x14ac:dyDescent="0.2">
      <c r="A33" s="34" t="s">
        <v>56</v>
      </c>
      <c r="B33" s="49">
        <v>0</v>
      </c>
      <c r="C33" s="50">
        <v>0</v>
      </c>
      <c r="D33" s="50">
        <v>0</v>
      </c>
      <c r="E33" s="52">
        <f t="shared" si="37"/>
        <v>0</v>
      </c>
      <c r="F33" s="36">
        <v>0</v>
      </c>
      <c r="G33" s="57">
        <f t="shared" si="33"/>
        <v>0</v>
      </c>
      <c r="H33" s="51">
        <f>IF(A33="Certificat de capacité d'orthoptiste",(E33*F33)-G33,0)</f>
        <v>0</v>
      </c>
      <c r="I33" s="48">
        <f t="shared" si="38"/>
        <v>0</v>
      </c>
    </row>
    <row r="34" spans="1:9" x14ac:dyDescent="0.2">
      <c r="A34" s="34" t="s">
        <v>21</v>
      </c>
      <c r="B34" s="49">
        <v>0</v>
      </c>
      <c r="C34" s="50">
        <v>0</v>
      </c>
      <c r="D34" s="50">
        <v>0</v>
      </c>
      <c r="E34" s="52">
        <f t="shared" si="37"/>
        <v>0</v>
      </c>
      <c r="F34" s="36">
        <v>0</v>
      </c>
      <c r="G34" s="57">
        <f t="shared" si="33"/>
        <v>0</v>
      </c>
      <c r="H34" s="51">
        <f>IF(A34="Diplôme d'Assistant de Régulation Médicale",(E34*F34)-G34,0)</f>
        <v>0</v>
      </c>
      <c r="I34" s="48">
        <f t="shared" si="38"/>
        <v>0</v>
      </c>
    </row>
    <row r="35" spans="1:9" x14ac:dyDescent="0.2">
      <c r="A35" s="34" t="s">
        <v>142</v>
      </c>
      <c r="B35" s="49">
        <v>0</v>
      </c>
      <c r="C35" s="50">
        <v>0</v>
      </c>
      <c r="D35" s="50">
        <v>0</v>
      </c>
      <c r="E35" s="52">
        <f t="shared" si="37"/>
        <v>0</v>
      </c>
      <c r="F35" s="36">
        <v>0</v>
      </c>
      <c r="G35" s="57">
        <f t="shared" si="33"/>
        <v>0</v>
      </c>
      <c r="H35" s="51">
        <f>IF(A35="Diplôme d'Etat d'accompagnant éducatif et social ",(E35*F35)-G35,0)</f>
        <v>0</v>
      </c>
      <c r="I35" s="48">
        <f t="shared" si="38"/>
        <v>0</v>
      </c>
    </row>
    <row r="36" spans="1:9" x14ac:dyDescent="0.2">
      <c r="A36" s="34" t="s">
        <v>34</v>
      </c>
      <c r="B36" s="49">
        <v>0</v>
      </c>
      <c r="C36" s="50">
        <v>0</v>
      </c>
      <c r="D36" s="50">
        <v>0</v>
      </c>
      <c r="E36" s="52">
        <f t="shared" si="37"/>
        <v>0</v>
      </c>
      <c r="F36" s="36">
        <v>0</v>
      </c>
      <c r="G36" s="57">
        <f t="shared" si="33"/>
        <v>0</v>
      </c>
      <c r="H36" s="51">
        <f t="shared" ref="H36" si="39">IF(A36="Diplôme d'État d'Assistant de Service Social",(E36*F36)-G36,0)</f>
        <v>0</v>
      </c>
      <c r="I36" s="48">
        <f t="shared" si="38"/>
        <v>0</v>
      </c>
    </row>
    <row r="37" spans="1:9" x14ac:dyDescent="0.2">
      <c r="A37" s="34" t="s">
        <v>35</v>
      </c>
      <c r="B37" s="49">
        <v>0</v>
      </c>
      <c r="C37" s="50">
        <v>0</v>
      </c>
      <c r="D37" s="50">
        <v>0</v>
      </c>
      <c r="E37" s="52">
        <f t="shared" si="37"/>
        <v>0</v>
      </c>
      <c r="F37" s="36">
        <v>0</v>
      </c>
      <c r="G37" s="57">
        <f t="shared" si="33"/>
        <v>0</v>
      </c>
      <c r="H37" s="51">
        <f>IF(A37="Diplôme d'État d'Auxiliaire de Puériculture",(E37*F37)-G37,0)</f>
        <v>0</v>
      </c>
      <c r="I37" s="48">
        <f t="shared" si="38"/>
        <v>0</v>
      </c>
    </row>
    <row r="38" spans="1:9" x14ac:dyDescent="0.2">
      <c r="A38" s="34" t="s">
        <v>37</v>
      </c>
      <c r="B38" s="49">
        <v>0</v>
      </c>
      <c r="C38" s="50">
        <v>0</v>
      </c>
      <c r="D38" s="50">
        <v>0</v>
      </c>
      <c r="E38" s="52">
        <f t="shared" si="37"/>
        <v>0</v>
      </c>
      <c r="F38" s="36">
        <v>0</v>
      </c>
      <c r="G38" s="57">
        <f t="shared" si="33"/>
        <v>0</v>
      </c>
      <c r="H38" s="51">
        <f>IF(A38="Diplôme d'État de Conseiller en Économie Sociale et Familiale",(E38*F38)-G38,0)</f>
        <v>0</v>
      </c>
      <c r="I38" s="48">
        <f t="shared" si="38"/>
        <v>0</v>
      </c>
    </row>
    <row r="39" spans="1:9" x14ac:dyDescent="0.2">
      <c r="A39" s="34" t="s">
        <v>38</v>
      </c>
      <c r="B39" s="49">
        <v>0</v>
      </c>
      <c r="C39" s="50">
        <v>0</v>
      </c>
      <c r="D39" s="50">
        <v>0</v>
      </c>
      <c r="E39" s="52">
        <f t="shared" si="37"/>
        <v>0</v>
      </c>
      <c r="F39" s="36">
        <v>0</v>
      </c>
      <c r="G39" s="57">
        <f t="shared" si="33"/>
        <v>0</v>
      </c>
      <c r="H39" s="51">
        <f>IF(A39="Diplôme d'État de la Jeunesse, de l'Éducation Populaire et du Sport",(E39*F39)-G39,0)</f>
        <v>0</v>
      </c>
      <c r="I39" s="48">
        <f t="shared" si="38"/>
        <v>0</v>
      </c>
    </row>
    <row r="40" spans="1:9" x14ac:dyDescent="0.2">
      <c r="A40" s="34" t="s">
        <v>39</v>
      </c>
      <c r="B40" s="49">
        <v>0</v>
      </c>
      <c r="C40" s="50">
        <v>0</v>
      </c>
      <c r="D40" s="50">
        <v>0</v>
      </c>
      <c r="E40" s="52">
        <f t="shared" si="37"/>
        <v>0</v>
      </c>
      <c r="F40" s="36">
        <v>0</v>
      </c>
      <c r="G40" s="57">
        <f t="shared" si="33"/>
        <v>0</v>
      </c>
      <c r="H40" s="51">
        <f>IF(A40="Diplôme d'État de Manipulateur d'Électroradiologie médicale",(E40*F40)-G40,0)</f>
        <v>0</v>
      </c>
      <c r="I40" s="48">
        <f t="shared" si="38"/>
        <v>0</v>
      </c>
    </row>
    <row r="41" spans="1:9" x14ac:dyDescent="0.2">
      <c r="A41" s="34" t="s">
        <v>22</v>
      </c>
      <c r="B41" s="49">
        <v>0</v>
      </c>
      <c r="C41" s="50">
        <v>0</v>
      </c>
      <c r="D41" s="50">
        <v>0</v>
      </c>
      <c r="E41" s="52">
        <f t="shared" si="37"/>
        <v>0</v>
      </c>
      <c r="F41" s="36">
        <v>0</v>
      </c>
      <c r="G41" s="57">
        <f t="shared" si="33"/>
        <v>0</v>
      </c>
      <c r="H41" s="51">
        <f>IF(A41="Diplôme d'État de Masseur kinésithérapeute",(E41*F41)-G41,0)</f>
        <v>0</v>
      </c>
      <c r="I41" s="48">
        <f t="shared" si="38"/>
        <v>0</v>
      </c>
    </row>
    <row r="42" spans="1:9" x14ac:dyDescent="0.2">
      <c r="A42" s="34" t="s">
        <v>40</v>
      </c>
      <c r="B42" s="49">
        <v>0</v>
      </c>
      <c r="C42" s="50">
        <v>0</v>
      </c>
      <c r="D42" s="50">
        <v>0</v>
      </c>
      <c r="E42" s="52">
        <f t="shared" si="37"/>
        <v>0</v>
      </c>
      <c r="F42" s="36">
        <v>0</v>
      </c>
      <c r="G42" s="57">
        <f t="shared" si="33"/>
        <v>0</v>
      </c>
      <c r="H42" s="51">
        <f>IF(A42="Diplôme d'État de Moniteur Éducateur",(E42*F42)-G42,0)</f>
        <v>0</v>
      </c>
      <c r="I42" s="48">
        <f t="shared" si="38"/>
        <v>0</v>
      </c>
    </row>
    <row r="43" spans="1:9" x14ac:dyDescent="0.2">
      <c r="A43" s="34" t="s">
        <v>23</v>
      </c>
      <c r="B43" s="49">
        <v>0</v>
      </c>
      <c r="C43" s="50">
        <v>0</v>
      </c>
      <c r="D43" s="50">
        <v>0</v>
      </c>
      <c r="E43" s="52">
        <f t="shared" si="37"/>
        <v>0</v>
      </c>
      <c r="F43" s="36">
        <v>0</v>
      </c>
      <c r="G43" s="57">
        <f t="shared" si="33"/>
        <v>0</v>
      </c>
      <c r="H43" s="51">
        <f>IF(A43="Diplôme d'État de Pédicure Podologue",(E43*F43)-G43,0)</f>
        <v>0</v>
      </c>
      <c r="I43" s="48">
        <f t="shared" si="38"/>
        <v>0</v>
      </c>
    </row>
    <row r="44" spans="1:9" x14ac:dyDescent="0.2">
      <c r="A44" s="34" t="s">
        <v>24</v>
      </c>
      <c r="B44" s="49">
        <v>0</v>
      </c>
      <c r="C44" s="50">
        <v>0</v>
      </c>
      <c r="D44" s="50">
        <v>0</v>
      </c>
      <c r="E44" s="52">
        <f t="shared" si="37"/>
        <v>0</v>
      </c>
      <c r="F44" s="36">
        <v>0</v>
      </c>
      <c r="G44" s="57">
        <f t="shared" si="33"/>
        <v>0</v>
      </c>
      <c r="H44" s="51">
        <f>IF(A44="Diplôme d'État de Psychomotricien",(E44*F44)-G44,0)</f>
        <v>0</v>
      </c>
      <c r="I44" s="48">
        <f t="shared" si="38"/>
        <v>0</v>
      </c>
    </row>
    <row r="45" spans="1:9" x14ac:dyDescent="0.2">
      <c r="A45" s="34" t="s">
        <v>25</v>
      </c>
      <c r="B45" s="49">
        <v>0</v>
      </c>
      <c r="C45" s="50">
        <v>0</v>
      </c>
      <c r="D45" s="50">
        <v>0</v>
      </c>
      <c r="E45" s="52">
        <f t="shared" si="37"/>
        <v>0</v>
      </c>
      <c r="F45" s="36">
        <v>0</v>
      </c>
      <c r="G45" s="57">
        <f t="shared" si="33"/>
        <v>0</v>
      </c>
      <c r="H45" s="51">
        <f>IF(A45="Diplôme d'État de Sage Femme",(E45*F45)-G45,0)</f>
        <v>0</v>
      </c>
      <c r="I45" s="48">
        <f t="shared" si="38"/>
        <v>0</v>
      </c>
    </row>
    <row r="46" spans="1:9" x14ac:dyDescent="0.2">
      <c r="A46" s="34" t="s">
        <v>26</v>
      </c>
      <c r="B46" s="49">
        <v>0</v>
      </c>
      <c r="C46" s="50">
        <v>0</v>
      </c>
      <c r="D46" s="50">
        <v>0</v>
      </c>
      <c r="E46" s="52">
        <f t="shared" si="37"/>
        <v>0</v>
      </c>
      <c r="F46" s="36">
        <v>0</v>
      </c>
      <c r="G46" s="57">
        <f t="shared" si="33"/>
        <v>0</v>
      </c>
      <c r="H46" s="51">
        <f>IF(A46="Diplôme d'État de Technicien en analyses biomédicales",(E46*F46)-G46,0)</f>
        <v>0</v>
      </c>
      <c r="I46" s="48">
        <f t="shared" si="38"/>
        <v>0</v>
      </c>
    </row>
    <row r="47" spans="1:9" x14ac:dyDescent="0.2">
      <c r="A47" s="34" t="s">
        <v>41</v>
      </c>
      <c r="B47" s="49">
        <v>0</v>
      </c>
      <c r="C47" s="50">
        <v>0</v>
      </c>
      <c r="D47" s="50">
        <v>0</v>
      </c>
      <c r="E47" s="52">
        <f t="shared" si="37"/>
        <v>0</v>
      </c>
      <c r="F47" s="36">
        <v>0</v>
      </c>
      <c r="G47" s="57">
        <f t="shared" si="33"/>
        <v>0</v>
      </c>
      <c r="H47" s="51">
        <f>IF(A47="Diplôme d'État d'Éducateur de Jeunes Enfants",(E47*F47)-G47,0)</f>
        <v>0</v>
      </c>
      <c r="I47" s="48">
        <f t="shared" si="38"/>
        <v>0</v>
      </c>
    </row>
    <row r="48" spans="1:9" x14ac:dyDescent="0.2">
      <c r="A48" s="34" t="s">
        <v>42</v>
      </c>
      <c r="B48" s="49">
        <v>0</v>
      </c>
      <c r="C48" s="50">
        <v>0</v>
      </c>
      <c r="D48" s="50">
        <v>0</v>
      </c>
      <c r="E48" s="52">
        <f t="shared" si="37"/>
        <v>0</v>
      </c>
      <c r="F48" s="36">
        <v>0</v>
      </c>
      <c r="G48" s="57">
        <f t="shared" si="33"/>
        <v>0</v>
      </c>
      <c r="H48" s="51">
        <f>IF(A48="Diplôme d'État d'Éducateur Spécialisé",(E48*F48)-G48,0)</f>
        <v>0</v>
      </c>
      <c r="I48" s="48">
        <f t="shared" si="38"/>
        <v>0</v>
      </c>
    </row>
    <row r="49" spans="1:23" x14ac:dyDescent="0.2">
      <c r="A49" s="34" t="s">
        <v>43</v>
      </c>
      <c r="B49" s="49">
        <v>0</v>
      </c>
      <c r="C49" s="50">
        <v>0</v>
      </c>
      <c r="D49" s="50">
        <v>0</v>
      </c>
      <c r="E49" s="52">
        <f t="shared" si="37"/>
        <v>0</v>
      </c>
      <c r="F49" s="36">
        <v>0</v>
      </c>
      <c r="G49" s="57">
        <f t="shared" si="33"/>
        <v>0</v>
      </c>
      <c r="H49" s="51">
        <f>IF(A49="Diplôme d'État d'Éducateur Technique Spécialisé",(E49*F49)-G49,0)</f>
        <v>0</v>
      </c>
      <c r="I49" s="48">
        <f t="shared" si="38"/>
        <v>0</v>
      </c>
    </row>
    <row r="50" spans="1:23" x14ac:dyDescent="0.2">
      <c r="A50" s="34" t="s">
        <v>27</v>
      </c>
      <c r="B50" s="49">
        <v>0</v>
      </c>
      <c r="C50" s="50">
        <v>0</v>
      </c>
      <c r="D50" s="50">
        <v>0</v>
      </c>
      <c r="E50" s="52">
        <f t="shared" si="37"/>
        <v>0</v>
      </c>
      <c r="F50" s="36">
        <v>0</v>
      </c>
      <c r="G50" s="57">
        <f t="shared" si="33"/>
        <v>0</v>
      </c>
      <c r="H50" s="51">
        <f>IF(A50="Diplôme d'État d'Ergothérapeute",(E50*F50)-G50,0)</f>
        <v>0</v>
      </c>
      <c r="I50" s="48">
        <f t="shared" si="38"/>
        <v>0</v>
      </c>
    </row>
    <row r="51" spans="1:23" ht="13.5" thickBot="1" x14ac:dyDescent="0.25">
      <c r="A51" s="34" t="s">
        <v>36</v>
      </c>
      <c r="B51" s="53">
        <v>0</v>
      </c>
      <c r="C51" s="54">
        <v>0</v>
      </c>
      <c r="D51" s="54">
        <v>0</v>
      </c>
      <c r="E51" s="56">
        <f t="shared" si="37"/>
        <v>0</v>
      </c>
      <c r="F51" s="37">
        <v>0</v>
      </c>
      <c r="G51" s="58">
        <f t="shared" si="33"/>
        <v>0</v>
      </c>
      <c r="H51" s="55">
        <f>IF(A51="Diplôme d'État d'Infirmier en pratique avancée",(E51*F51)-G51,0)</f>
        <v>0</v>
      </c>
      <c r="I51" s="59">
        <f t="shared" si="38"/>
        <v>0</v>
      </c>
    </row>
    <row r="52" spans="1:23" s="9" customFormat="1" ht="20.25" customHeight="1" thickBot="1" x14ac:dyDescent="0.25">
      <c r="A52" s="38" t="s">
        <v>143</v>
      </c>
      <c r="B52" s="60"/>
      <c r="C52" s="61"/>
      <c r="D52" s="61"/>
      <c r="E52" s="62">
        <f>SUM(E32:E51)</f>
        <v>0</v>
      </c>
      <c r="F52" s="39">
        <f>SUM(F30:F51)</f>
        <v>0</v>
      </c>
      <c r="G52" s="103">
        <f>SUM(G32:G51)</f>
        <v>0</v>
      </c>
      <c r="H52" s="66">
        <f t="shared" ref="H52:I52" si="40">SUM(H32:H51)</f>
        <v>0</v>
      </c>
      <c r="I52" s="67">
        <f t="shared" si="40"/>
        <v>0</v>
      </c>
      <c r="J52" s="33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</row>
    <row r="53" spans="1:23" s="9" customFormat="1" ht="20.25" customHeight="1" thickBot="1" x14ac:dyDescent="0.25">
      <c r="A53" s="38" t="s">
        <v>71</v>
      </c>
      <c r="B53" s="63"/>
      <c r="C53" s="64"/>
      <c r="D53" s="64"/>
      <c r="E53" s="65">
        <f>SUM(E27+E52)</f>
        <v>0</v>
      </c>
      <c r="F53" s="35">
        <f>SUM(F27+F52)</f>
        <v>0</v>
      </c>
      <c r="G53" s="61">
        <f>SUM(G27+G52)</f>
        <v>0</v>
      </c>
      <c r="H53" s="61">
        <f>SUM(H27+H52)</f>
        <v>0</v>
      </c>
      <c r="I53" s="62">
        <f>SUM(I27+I52)</f>
        <v>0</v>
      </c>
      <c r="J53" s="33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1:23" ht="12.75" customHeight="1" x14ac:dyDescent="0.2">
      <c r="A54" s="42"/>
      <c r="B54" s="9"/>
      <c r="C54" s="9"/>
      <c r="D54" s="9"/>
      <c r="E54" s="9"/>
      <c r="F54" s="9"/>
      <c r="G54" s="9"/>
      <c r="H54" s="14"/>
    </row>
    <row r="55" spans="1:23" ht="12.75" customHeight="1" x14ac:dyDescent="0.2">
      <c r="A55" s="9"/>
      <c r="B55" s="9"/>
      <c r="C55" s="9"/>
      <c r="D55" s="9"/>
      <c r="E55" s="125" t="s">
        <v>73</v>
      </c>
      <c r="F55" s="126"/>
      <c r="G55" s="126"/>
      <c r="H55" s="126" t="s">
        <v>61</v>
      </c>
      <c r="I55" s="154"/>
    </row>
    <row r="56" spans="1:23" ht="12.75" customHeight="1" x14ac:dyDescent="0.2">
      <c r="A56" s="9"/>
      <c r="B56" s="9"/>
      <c r="C56" s="9"/>
      <c r="D56" s="9"/>
      <c r="E56" s="128"/>
      <c r="F56" s="129"/>
      <c r="G56" s="129"/>
      <c r="H56" s="129"/>
      <c r="I56" s="155"/>
    </row>
    <row r="57" spans="1:23" ht="12.75" customHeight="1" x14ac:dyDescent="0.2">
      <c r="A57" s="9"/>
      <c r="B57" s="9"/>
      <c r="C57" s="9"/>
      <c r="D57" s="9"/>
      <c r="E57" s="128"/>
      <c r="F57" s="129"/>
      <c r="G57" s="129"/>
      <c r="H57" s="129"/>
      <c r="I57" s="155"/>
    </row>
    <row r="58" spans="1:23" ht="14.25" customHeight="1" x14ac:dyDescent="0.2">
      <c r="E58" s="128"/>
      <c r="F58" s="129"/>
      <c r="G58" s="129"/>
      <c r="H58" s="129"/>
      <c r="I58" s="155"/>
    </row>
    <row r="59" spans="1:23" ht="14.25" customHeight="1" x14ac:dyDescent="0.2">
      <c r="E59" s="152"/>
      <c r="F59" s="153"/>
      <c r="G59" s="153"/>
      <c r="H59" s="153"/>
      <c r="I59" s="156"/>
    </row>
  </sheetData>
  <sortState xmlns:xlrd2="http://schemas.microsoft.com/office/spreadsheetml/2017/richdata2" ref="A32:BV51">
    <sortCondition ref="A32:A51"/>
  </sortState>
  <mergeCells count="5">
    <mergeCell ref="B2:E2"/>
    <mergeCell ref="F2:F3"/>
    <mergeCell ref="G2:I2"/>
    <mergeCell ref="E55:G59"/>
    <mergeCell ref="H55:I59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65" fitToWidth="0" orientation="landscape" r:id="rId1"/>
  <headerFooter alignWithMargins="0"/>
  <ignoredErrors>
    <ignoredError sqref="F52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Données!$B$12:$B$30</xm:f>
          </x14:formula1>
          <xm:sqref>A33 A48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39"/>
  <sheetViews>
    <sheetView workbookViewId="0">
      <selection activeCell="A15" sqref="A15"/>
    </sheetView>
  </sheetViews>
  <sheetFormatPr baseColWidth="10" defaultColWidth="11" defaultRowHeight="14.85" customHeight="1" x14ac:dyDescent="0.2"/>
  <cols>
    <col min="1" max="1" width="64.125" style="1" bestFit="1" customWidth="1"/>
    <col min="2" max="2" width="106.375" style="1" bestFit="1" customWidth="1"/>
    <col min="3" max="16384" width="11" style="1"/>
  </cols>
  <sheetData>
    <row r="1" spans="1:3" ht="14.85" customHeight="1" x14ac:dyDescent="0.2">
      <c r="A1" s="2" t="s">
        <v>3</v>
      </c>
      <c r="B1" s="5" t="s">
        <v>44</v>
      </c>
      <c r="C1" s="7" t="s">
        <v>46</v>
      </c>
    </row>
    <row r="2" spans="1:3" ht="14.85" customHeight="1" x14ac:dyDescent="0.2">
      <c r="A2" s="2" t="s">
        <v>4</v>
      </c>
      <c r="B2" s="4" t="s">
        <v>14</v>
      </c>
      <c r="C2" s="7" t="s">
        <v>29</v>
      </c>
    </row>
    <row r="3" spans="1:3" ht="14.85" customHeight="1" x14ac:dyDescent="0.2">
      <c r="A3" s="2" t="s">
        <v>50</v>
      </c>
      <c r="B3" s="4" t="s">
        <v>15</v>
      </c>
      <c r="C3" s="7" t="s">
        <v>31</v>
      </c>
    </row>
    <row r="4" spans="1:3" ht="14.85" customHeight="1" x14ac:dyDescent="0.2">
      <c r="A4" s="2" t="s">
        <v>5</v>
      </c>
      <c r="B4" s="4" t="s">
        <v>60</v>
      </c>
    </row>
    <row r="5" spans="1:3" ht="14.85" customHeight="1" x14ac:dyDescent="0.2">
      <c r="A5" s="2" t="s">
        <v>6</v>
      </c>
      <c r="B5" s="4" t="s">
        <v>16</v>
      </c>
      <c r="C5" s="7" t="s">
        <v>46</v>
      </c>
    </row>
    <row r="6" spans="1:3" ht="14.85" customHeight="1" x14ac:dyDescent="0.2">
      <c r="A6" s="2" t="s">
        <v>62</v>
      </c>
      <c r="B6" s="4" t="s">
        <v>17</v>
      </c>
      <c r="C6" s="7" t="s">
        <v>29</v>
      </c>
    </row>
    <row r="7" spans="1:3" ht="14.85" customHeight="1" x14ac:dyDescent="0.2">
      <c r="A7" s="2" t="s">
        <v>7</v>
      </c>
      <c r="B7" s="4" t="s">
        <v>1</v>
      </c>
      <c r="C7" s="7" t="s">
        <v>30</v>
      </c>
    </row>
    <row r="8" spans="1:3" ht="14.85" customHeight="1" x14ac:dyDescent="0.2">
      <c r="A8" s="2" t="s">
        <v>8</v>
      </c>
      <c r="B8" s="4" t="s">
        <v>2</v>
      </c>
    </row>
    <row r="9" spans="1:3" ht="14.85" customHeight="1" x14ac:dyDescent="0.2">
      <c r="A9" s="2" t="s">
        <v>79</v>
      </c>
      <c r="B9" s="4" t="s">
        <v>18</v>
      </c>
      <c r="C9" s="7" t="s">
        <v>53</v>
      </c>
    </row>
    <row r="10" spans="1:3" ht="14.85" customHeight="1" x14ac:dyDescent="0.2">
      <c r="A10" s="2" t="s">
        <v>9</v>
      </c>
      <c r="B10" s="4" t="s">
        <v>19</v>
      </c>
      <c r="C10" s="7" t="s">
        <v>51</v>
      </c>
    </row>
    <row r="11" spans="1:3" ht="14.85" customHeight="1" x14ac:dyDescent="0.2">
      <c r="A11" s="2" t="s">
        <v>10</v>
      </c>
      <c r="B11" s="4" t="s">
        <v>0</v>
      </c>
      <c r="C11" s="7" t="s">
        <v>52</v>
      </c>
    </row>
    <row r="12" spans="1:3" ht="14.85" customHeight="1" x14ac:dyDescent="0.2">
      <c r="A12" s="2" t="s">
        <v>11</v>
      </c>
      <c r="B12" s="5" t="s">
        <v>34</v>
      </c>
    </row>
    <row r="13" spans="1:3" ht="14.85" customHeight="1" x14ac:dyDescent="0.2">
      <c r="A13" s="2" t="s">
        <v>49</v>
      </c>
      <c r="B13" s="5" t="s">
        <v>35</v>
      </c>
    </row>
    <row r="14" spans="1:3" ht="14.85" customHeight="1" x14ac:dyDescent="0.2">
      <c r="A14" s="5" t="s">
        <v>139</v>
      </c>
      <c r="B14" s="6" t="s">
        <v>36</v>
      </c>
    </row>
    <row r="15" spans="1:3" ht="14.85" customHeight="1" x14ac:dyDescent="0.2">
      <c r="A15" s="7" t="s">
        <v>110</v>
      </c>
      <c r="B15" s="5" t="s">
        <v>57</v>
      </c>
    </row>
    <row r="16" spans="1:3" ht="14.85" customHeight="1" x14ac:dyDescent="0.2">
      <c r="A16" s="7" t="s">
        <v>111</v>
      </c>
      <c r="B16" s="5" t="s">
        <v>56</v>
      </c>
    </row>
    <row r="17" spans="1:2" ht="14.85" customHeight="1" x14ac:dyDescent="0.2">
      <c r="A17" s="7" t="s">
        <v>112</v>
      </c>
      <c r="B17" s="5" t="s">
        <v>21</v>
      </c>
    </row>
    <row r="18" spans="1:2" ht="14.85" customHeight="1" x14ac:dyDescent="0.2">
      <c r="A18" s="7" t="s">
        <v>113</v>
      </c>
      <c r="B18" s="5" t="s">
        <v>37</v>
      </c>
    </row>
    <row r="19" spans="1:2" ht="14.85" customHeight="1" x14ac:dyDescent="0.2">
      <c r="A19" s="7" t="s">
        <v>114</v>
      </c>
      <c r="B19" s="5" t="s">
        <v>38</v>
      </c>
    </row>
    <row r="20" spans="1:2" ht="14.85" customHeight="1" x14ac:dyDescent="0.2">
      <c r="A20" s="7"/>
      <c r="B20" s="5" t="s">
        <v>39</v>
      </c>
    </row>
    <row r="21" spans="1:2" ht="14.85" customHeight="1" x14ac:dyDescent="0.2">
      <c r="A21" s="7"/>
      <c r="B21" s="5" t="s">
        <v>22</v>
      </c>
    </row>
    <row r="22" spans="1:2" ht="14.85" customHeight="1" x14ac:dyDescent="0.2">
      <c r="A22" s="7"/>
      <c r="B22" s="5" t="s">
        <v>40</v>
      </c>
    </row>
    <row r="23" spans="1:2" ht="14.85" customHeight="1" x14ac:dyDescent="0.2">
      <c r="A23" s="7"/>
      <c r="B23" s="5" t="s">
        <v>23</v>
      </c>
    </row>
    <row r="24" spans="1:2" ht="14.85" customHeight="1" x14ac:dyDescent="0.2">
      <c r="A24" s="7"/>
      <c r="B24" s="5" t="s">
        <v>24</v>
      </c>
    </row>
    <row r="25" spans="1:2" ht="14.85" customHeight="1" x14ac:dyDescent="0.2">
      <c r="A25" s="7"/>
      <c r="B25" s="5" t="s">
        <v>25</v>
      </c>
    </row>
    <row r="26" spans="1:2" ht="14.85" customHeight="1" x14ac:dyDescent="0.2">
      <c r="A26" s="7"/>
      <c r="B26" s="5" t="s">
        <v>26</v>
      </c>
    </row>
    <row r="27" spans="1:2" ht="14.85" customHeight="1" x14ac:dyDescent="0.2">
      <c r="A27" s="7"/>
      <c r="B27" s="5" t="s">
        <v>41</v>
      </c>
    </row>
    <row r="28" spans="1:2" ht="14.85" customHeight="1" x14ac:dyDescent="0.2">
      <c r="A28" s="7"/>
      <c r="B28" s="5" t="s">
        <v>42</v>
      </c>
    </row>
    <row r="29" spans="1:2" ht="14.85" customHeight="1" x14ac:dyDescent="0.2">
      <c r="A29" s="7"/>
      <c r="B29" s="5" t="s">
        <v>43</v>
      </c>
    </row>
    <row r="30" spans="1:2" ht="14.85" customHeight="1" x14ac:dyDescent="0.2">
      <c r="B30" s="5" t="s">
        <v>27</v>
      </c>
    </row>
    <row r="31" spans="1:2" ht="14.85" customHeight="1" x14ac:dyDescent="0.2">
      <c r="B31" s="5"/>
    </row>
    <row r="50" spans="1:1" ht="14.85" customHeight="1" x14ac:dyDescent="0.2">
      <c r="A50" s="5"/>
    </row>
    <row r="51" spans="1:1" ht="14.85" customHeight="1" x14ac:dyDescent="0.2">
      <c r="A51" s="5"/>
    </row>
    <row r="52" spans="1:1" ht="14.85" customHeight="1" x14ac:dyDescent="0.2">
      <c r="A52" s="5"/>
    </row>
    <row r="53" spans="1:1" ht="14.85" customHeight="1" x14ac:dyDescent="0.2">
      <c r="A53" s="5"/>
    </row>
    <row r="54" spans="1:1" ht="14.85" customHeight="1" x14ac:dyDescent="0.2">
      <c r="A54" s="5"/>
    </row>
    <row r="55" spans="1:1" ht="14.85" customHeight="1" x14ac:dyDescent="0.2">
      <c r="A55" s="5"/>
    </row>
    <row r="56" spans="1:1" ht="14.85" customHeight="1" x14ac:dyDescent="0.2">
      <c r="A56" s="5"/>
    </row>
    <row r="57" spans="1:1" ht="14.85" customHeight="1" x14ac:dyDescent="0.2">
      <c r="A57" s="5"/>
    </row>
    <row r="58" spans="1:1" ht="14.85" customHeight="1" x14ac:dyDescent="0.2">
      <c r="A58" s="5"/>
    </row>
    <row r="59" spans="1:1" ht="14.85" customHeight="1" x14ac:dyDescent="0.2">
      <c r="A59" s="5"/>
    </row>
    <row r="60" spans="1:1" ht="14.85" customHeight="1" x14ac:dyDescent="0.2">
      <c r="A60" s="5"/>
    </row>
    <row r="61" spans="1:1" ht="14.85" customHeight="1" x14ac:dyDescent="0.2">
      <c r="A61" s="5"/>
    </row>
    <row r="62" spans="1:1" ht="14.85" customHeight="1" x14ac:dyDescent="0.2">
      <c r="A62" s="5"/>
    </row>
    <row r="63" spans="1:1" ht="14.85" customHeight="1" x14ac:dyDescent="0.2">
      <c r="A63" s="5"/>
    </row>
    <row r="64" spans="1:1" ht="14.85" customHeight="1" x14ac:dyDescent="0.2">
      <c r="A64" s="5"/>
    </row>
    <row r="65" spans="1:1" ht="14.85" customHeight="1" x14ac:dyDescent="0.2">
      <c r="A65" s="5"/>
    </row>
    <row r="66" spans="1:1" ht="14.85" customHeight="1" x14ac:dyDescent="0.2">
      <c r="A66" s="5"/>
    </row>
    <row r="67" spans="1:1" ht="14.85" customHeight="1" x14ac:dyDescent="0.2">
      <c r="A67" s="5"/>
    </row>
    <row r="68" spans="1:1" ht="14.85" customHeight="1" x14ac:dyDescent="0.2">
      <c r="A68" s="5"/>
    </row>
    <row r="69" spans="1:1" ht="14.85" customHeight="1" x14ac:dyDescent="0.2">
      <c r="A69" s="5"/>
    </row>
    <row r="70" spans="1:1" ht="14.85" customHeight="1" x14ac:dyDescent="0.2">
      <c r="A70" s="5"/>
    </row>
    <row r="71" spans="1:1" ht="14.85" customHeight="1" x14ac:dyDescent="0.2">
      <c r="A71" s="5"/>
    </row>
    <row r="72" spans="1:1" ht="14.85" customHeight="1" x14ac:dyDescent="0.2">
      <c r="A72" s="5"/>
    </row>
    <row r="73" spans="1:1" ht="14.85" customHeight="1" x14ac:dyDescent="0.2">
      <c r="A73" s="5"/>
    </row>
    <row r="74" spans="1:1" ht="14.85" customHeight="1" x14ac:dyDescent="0.2">
      <c r="A74" s="5"/>
    </row>
    <row r="75" spans="1:1" ht="14.85" customHeight="1" x14ac:dyDescent="0.2">
      <c r="A75" s="5"/>
    </row>
    <row r="76" spans="1:1" ht="14.85" customHeight="1" x14ac:dyDescent="0.2">
      <c r="A76" s="5"/>
    </row>
    <row r="77" spans="1:1" ht="14.85" customHeight="1" x14ac:dyDescent="0.2">
      <c r="A77" s="5"/>
    </row>
    <row r="78" spans="1:1" ht="14.85" customHeight="1" x14ac:dyDescent="0.2">
      <c r="A78" s="5"/>
    </row>
    <row r="79" spans="1:1" ht="14.85" customHeight="1" x14ac:dyDescent="0.2">
      <c r="A79" s="6"/>
    </row>
    <row r="80" spans="1:1" ht="14.85" customHeight="1" x14ac:dyDescent="0.2">
      <c r="A80" s="5"/>
    </row>
    <row r="81" spans="1:1" ht="14.85" customHeight="1" x14ac:dyDescent="0.2">
      <c r="A81" s="5"/>
    </row>
    <row r="82" spans="1:1" ht="14.85" customHeight="1" x14ac:dyDescent="0.2">
      <c r="A82" s="5"/>
    </row>
    <row r="83" spans="1:1" ht="14.85" customHeight="1" x14ac:dyDescent="0.2">
      <c r="A83" s="5"/>
    </row>
    <row r="84" spans="1:1" ht="14.85" customHeight="1" x14ac:dyDescent="0.2">
      <c r="A84" s="5"/>
    </row>
    <row r="85" spans="1:1" ht="14.85" customHeight="1" x14ac:dyDescent="0.2">
      <c r="A85" s="5"/>
    </row>
    <row r="86" spans="1:1" ht="14.85" customHeight="1" x14ac:dyDescent="0.2">
      <c r="A86" s="5"/>
    </row>
    <row r="87" spans="1:1" ht="14.85" customHeight="1" x14ac:dyDescent="0.2">
      <c r="A87" s="5"/>
    </row>
    <row r="88" spans="1:1" ht="14.85" customHeight="1" x14ac:dyDescent="0.2">
      <c r="A88" s="5"/>
    </row>
    <row r="89" spans="1:1" ht="14.85" customHeight="1" x14ac:dyDescent="0.2">
      <c r="A89" s="5"/>
    </row>
    <row r="90" spans="1:1" ht="14.85" customHeight="1" x14ac:dyDescent="0.2">
      <c r="A90" s="6"/>
    </row>
    <row r="91" spans="1:1" ht="14.85" customHeight="1" x14ac:dyDescent="0.2">
      <c r="A91" s="6"/>
    </row>
    <row r="92" spans="1:1" ht="14.85" customHeight="1" x14ac:dyDescent="0.2">
      <c r="A92" s="5"/>
    </row>
    <row r="93" spans="1:1" ht="14.85" customHeight="1" x14ac:dyDescent="0.2">
      <c r="A93" s="5"/>
    </row>
    <row r="94" spans="1:1" ht="14.85" customHeight="1" x14ac:dyDescent="0.2">
      <c r="A94" s="5"/>
    </row>
    <row r="95" spans="1:1" ht="14.85" customHeight="1" x14ac:dyDescent="0.2">
      <c r="A95" s="5"/>
    </row>
    <row r="96" spans="1:1" ht="14.85" customHeight="1" x14ac:dyDescent="0.2">
      <c r="A96" s="5"/>
    </row>
    <row r="97" spans="1:2" ht="14.85" customHeight="1" x14ac:dyDescent="0.2">
      <c r="A97" s="5"/>
    </row>
    <row r="98" spans="1:2" ht="14.85" customHeight="1" x14ac:dyDescent="0.2">
      <c r="A98" s="5"/>
    </row>
    <row r="99" spans="1:2" ht="14.85" customHeight="1" x14ac:dyDescent="0.2">
      <c r="A99" s="5"/>
    </row>
    <row r="100" spans="1:2" ht="14.85" customHeight="1" x14ac:dyDescent="0.2">
      <c r="A100" s="5"/>
    </row>
    <row r="101" spans="1:2" ht="14.85" customHeight="1" x14ac:dyDescent="0.2">
      <c r="A101" s="5"/>
    </row>
    <row r="102" spans="1:2" ht="14.85" customHeight="1" x14ac:dyDescent="0.2">
      <c r="A102" s="5"/>
    </row>
    <row r="103" spans="1:2" ht="14.85" customHeight="1" x14ac:dyDescent="0.2">
      <c r="A103" s="5"/>
    </row>
    <row r="104" spans="1:2" ht="14.85" customHeight="1" x14ac:dyDescent="0.2">
      <c r="A104" s="5"/>
      <c r="B104" s="5"/>
    </row>
    <row r="105" spans="1:2" ht="14.85" customHeight="1" x14ac:dyDescent="0.2">
      <c r="A105" s="5"/>
    </row>
    <row r="106" spans="1:2" ht="14.85" customHeight="1" x14ac:dyDescent="0.2">
      <c r="A106" s="5"/>
    </row>
    <row r="107" spans="1:2" ht="14.85" customHeight="1" x14ac:dyDescent="0.2">
      <c r="A107" s="5"/>
    </row>
    <row r="108" spans="1:2" ht="14.85" customHeight="1" x14ac:dyDescent="0.2">
      <c r="A108" s="5"/>
    </row>
    <row r="109" spans="1:2" ht="14.85" customHeight="1" x14ac:dyDescent="0.2">
      <c r="A109" s="5"/>
    </row>
    <row r="110" spans="1:2" ht="14.85" customHeight="1" x14ac:dyDescent="0.2">
      <c r="A110" s="5"/>
    </row>
    <row r="111" spans="1:2" ht="14.85" customHeight="1" x14ac:dyDescent="0.2">
      <c r="A111" s="5"/>
    </row>
    <row r="112" spans="1:2" ht="14.85" customHeight="1" x14ac:dyDescent="0.2">
      <c r="A112" s="5"/>
    </row>
    <row r="113" spans="1:1" ht="14.85" customHeight="1" x14ac:dyDescent="0.2">
      <c r="A113" s="5"/>
    </row>
    <row r="114" spans="1:1" ht="14.85" customHeight="1" x14ac:dyDescent="0.2">
      <c r="A114" s="5"/>
    </row>
    <row r="115" spans="1:1" ht="14.85" customHeight="1" x14ac:dyDescent="0.2">
      <c r="A115" s="5"/>
    </row>
    <row r="116" spans="1:1" ht="14.85" customHeight="1" x14ac:dyDescent="0.2">
      <c r="A116" s="5"/>
    </row>
    <row r="117" spans="1:1" ht="14.85" customHeight="1" x14ac:dyDescent="0.2">
      <c r="A117" s="5"/>
    </row>
    <row r="118" spans="1:1" ht="14.85" customHeight="1" x14ac:dyDescent="0.2">
      <c r="A118" s="5"/>
    </row>
    <row r="119" spans="1:1" ht="14.85" customHeight="1" x14ac:dyDescent="0.2">
      <c r="A119" s="5"/>
    </row>
    <row r="120" spans="1:1" ht="14.85" customHeight="1" x14ac:dyDescent="0.2">
      <c r="A120" s="5"/>
    </row>
    <row r="121" spans="1:1" ht="14.85" customHeight="1" x14ac:dyDescent="0.2">
      <c r="A121" s="5"/>
    </row>
    <row r="122" spans="1:1" ht="14.85" customHeight="1" x14ac:dyDescent="0.2">
      <c r="A122" s="5"/>
    </row>
    <row r="123" spans="1:1" ht="14.85" customHeight="1" x14ac:dyDescent="0.2">
      <c r="A123" s="5"/>
    </row>
    <row r="124" spans="1:1" ht="14.85" customHeight="1" x14ac:dyDescent="0.2">
      <c r="A124" s="5"/>
    </row>
    <row r="125" spans="1:1" ht="14.85" customHeight="1" x14ac:dyDescent="0.2">
      <c r="A125" s="5"/>
    </row>
    <row r="126" spans="1:1" ht="14.85" customHeight="1" x14ac:dyDescent="0.2">
      <c r="A126" s="5"/>
    </row>
    <row r="127" spans="1:1" ht="14.85" customHeight="1" x14ac:dyDescent="0.2">
      <c r="A127" s="5"/>
    </row>
    <row r="128" spans="1:1" ht="14.85" customHeight="1" x14ac:dyDescent="0.2">
      <c r="A128" s="5"/>
    </row>
    <row r="129" spans="1:1" ht="14.85" customHeight="1" x14ac:dyDescent="0.2">
      <c r="A129" s="5"/>
    </row>
    <row r="130" spans="1:1" ht="14.85" customHeight="1" x14ac:dyDescent="0.2">
      <c r="A130" s="5"/>
    </row>
    <row r="131" spans="1:1" ht="14.85" customHeight="1" x14ac:dyDescent="0.2">
      <c r="A131" s="5"/>
    </row>
    <row r="132" spans="1:1" ht="14.85" customHeight="1" x14ac:dyDescent="0.2">
      <c r="A132" s="5"/>
    </row>
    <row r="133" spans="1:1" ht="14.85" customHeight="1" x14ac:dyDescent="0.2">
      <c r="A133" s="5"/>
    </row>
    <row r="134" spans="1:1" ht="14.85" customHeight="1" x14ac:dyDescent="0.2">
      <c r="A134" s="5"/>
    </row>
    <row r="135" spans="1:1" ht="14.85" customHeight="1" x14ac:dyDescent="0.2">
      <c r="A135" s="5"/>
    </row>
    <row r="136" spans="1:1" ht="14.85" customHeight="1" x14ac:dyDescent="0.2">
      <c r="A136" s="5"/>
    </row>
    <row r="137" spans="1:1" ht="14.85" customHeight="1" x14ac:dyDescent="0.2">
      <c r="A137" s="5"/>
    </row>
    <row r="138" spans="1:1" ht="14.85" customHeight="1" x14ac:dyDescent="0.2">
      <c r="A138" s="5"/>
    </row>
    <row r="139" spans="1:1" ht="14.85" customHeight="1" x14ac:dyDescent="0.2">
      <c r="A139" s="6"/>
    </row>
  </sheetData>
  <sortState xmlns:xlrd2="http://schemas.microsoft.com/office/spreadsheetml/2017/richdata2" ref="A1:A13">
    <sortCondition ref="A1:A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Recensement</vt:lpstr>
      <vt:lpstr>Recensement (2)</vt:lpstr>
      <vt:lpstr>Données</vt:lpstr>
      <vt:lpstr>EP</vt:lpstr>
      <vt:lpstr>ÉTABLISSEMENTS</vt:lpstr>
      <vt:lpstr>ETS</vt:lpstr>
      <vt:lpstr>GRADES</vt:lpstr>
      <vt:lpstr>Recensement!Zone_d_impression</vt:lpstr>
      <vt:lpstr>'Recensement (2)'!Zone_d_impression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Dc5100MT</dc:creator>
  <cp:lastModifiedBy>AZZOPARDI Laurent</cp:lastModifiedBy>
  <cp:lastPrinted>2026-03-20T10:07:50Z</cp:lastPrinted>
  <dcterms:created xsi:type="dcterms:W3CDTF">2007-03-30T13:15:36Z</dcterms:created>
  <dcterms:modified xsi:type="dcterms:W3CDTF">2026-03-23T14:27:40Z</dcterms:modified>
</cp:coreProperties>
</file>