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quitaine\0 - ÉTUDES PROMOTIONNELLES\2023\RECENSEMENT 2D SEMESTRE\"/>
    </mc:Choice>
  </mc:AlternateContent>
  <xr:revisionPtr revIDLastSave="0" documentId="13_ncr:1_{5D2593C6-8E99-4275-885A-BC68FBDBBB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censement" sheetId="2" r:id="rId1"/>
    <sheet name="Recensement (2)" sheetId="6" r:id="rId2"/>
    <sheet name="CPF" sheetId="7" r:id="rId3"/>
    <sheet name="Données" sheetId="4" state="hidden" r:id="rId4"/>
  </sheets>
  <definedNames>
    <definedName name="ADMIS" localSheetId="1">Données!#REF!</definedName>
    <definedName name="ADMIS">Données!#REF!</definedName>
    <definedName name="Admission" localSheetId="1">Données!#REF!</definedName>
    <definedName name="Admission">Données!#REF!</definedName>
    <definedName name="EP">Données!$B$1:$B$31</definedName>
    <definedName name="ÉTABLISSEMENTS">Données!$A$1:$A$12</definedName>
    <definedName name="ETS">Données!$A$1</definedName>
    <definedName name="GRADES">Données!$A$14:$A$139</definedName>
    <definedName name="Report" localSheetId="1">Données!#REF!</definedName>
    <definedName name="Report">Données!#REF!</definedName>
    <definedName name="_xlnm.Print_Area" localSheetId="2">CPF!$A$1:$I$135</definedName>
    <definedName name="_xlnm.Print_Area" localSheetId="0">Recensement!$A$1:$BO$53</definedName>
    <definedName name="_xlnm.Print_Area" localSheetId="1">'Recensement (2)'!$A$1:$I$52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9" i="7" l="1"/>
  <c r="G129" i="7"/>
  <c r="E128" i="7"/>
  <c r="E125" i="7"/>
  <c r="E122" i="7"/>
  <c r="E119" i="7"/>
  <c r="E116" i="7"/>
  <c r="E113" i="7"/>
  <c r="E110" i="7"/>
  <c r="E106" i="7"/>
  <c r="E103" i="7"/>
  <c r="E100" i="7"/>
  <c r="E97" i="7"/>
  <c r="E94" i="7"/>
  <c r="E91" i="7"/>
  <c r="E88" i="7"/>
  <c r="E85" i="7"/>
  <c r="E82" i="7"/>
  <c r="E79" i="7"/>
  <c r="E76" i="7"/>
  <c r="E73" i="7"/>
  <c r="E70" i="7"/>
  <c r="E67" i="7"/>
  <c r="E64" i="7"/>
  <c r="E61" i="7"/>
  <c r="E58" i="7"/>
  <c r="E55" i="7"/>
  <c r="E51" i="7"/>
  <c r="D128" i="7"/>
  <c r="D125" i="7"/>
  <c r="D122" i="7"/>
  <c r="D119" i="7"/>
  <c r="D116" i="7"/>
  <c r="D113" i="7"/>
  <c r="D110" i="7"/>
  <c r="D106" i="7"/>
  <c r="D103" i="7"/>
  <c r="D100" i="7"/>
  <c r="D97" i="7"/>
  <c r="D94" i="7"/>
  <c r="D91" i="7"/>
  <c r="D88" i="7"/>
  <c r="D85" i="7"/>
  <c r="D82" i="7"/>
  <c r="D79" i="7"/>
  <c r="D76" i="7"/>
  <c r="D73" i="7"/>
  <c r="D70" i="7"/>
  <c r="D67" i="7"/>
  <c r="D64" i="7"/>
  <c r="D61" i="7"/>
  <c r="D58" i="7"/>
  <c r="D55" i="7"/>
  <c r="D51" i="7"/>
  <c r="B128" i="7"/>
  <c r="B125" i="7"/>
  <c r="B122" i="7"/>
  <c r="B119" i="7"/>
  <c r="B116" i="7"/>
  <c r="B113" i="7"/>
  <c r="B110" i="7"/>
  <c r="B106" i="7"/>
  <c r="B103" i="7"/>
  <c r="B100" i="7"/>
  <c r="B97" i="7"/>
  <c r="B94" i="7"/>
  <c r="B91" i="7"/>
  <c r="B88" i="7"/>
  <c r="B85" i="7"/>
  <c r="B82" i="7"/>
  <c r="B79" i="7"/>
  <c r="B76" i="7"/>
  <c r="B73" i="7"/>
  <c r="B70" i="7"/>
  <c r="B67" i="7"/>
  <c r="B64" i="7"/>
  <c r="B61" i="7"/>
  <c r="B58" i="7"/>
  <c r="B55" i="7"/>
  <c r="B51" i="7"/>
  <c r="E48" i="7"/>
  <c r="E45" i="7"/>
  <c r="E42" i="7"/>
  <c r="E39" i="7"/>
  <c r="E36" i="7"/>
  <c r="E33" i="7"/>
  <c r="E30" i="7"/>
  <c r="E27" i="7"/>
  <c r="E24" i="7"/>
  <c r="E18" i="7"/>
  <c r="E15" i="7"/>
  <c r="E12" i="7"/>
  <c r="E9" i="7"/>
  <c r="E21" i="7" l="1"/>
  <c r="D48" i="7"/>
  <c r="B48" i="7"/>
  <c r="B45" i="7"/>
  <c r="D45" i="7"/>
  <c r="D42" i="7"/>
  <c r="D39" i="7"/>
  <c r="D36" i="7"/>
  <c r="D33" i="7"/>
  <c r="D30" i="7"/>
  <c r="D27" i="7"/>
  <c r="D24" i="7"/>
  <c r="D21" i="7"/>
  <c r="D18" i="7"/>
  <c r="D15" i="7"/>
  <c r="D12" i="7"/>
  <c r="D9" i="7"/>
  <c r="B42" i="7"/>
  <c r="B39" i="7"/>
  <c r="B36" i="7"/>
  <c r="B33" i="7"/>
  <c r="B30" i="7"/>
  <c r="B27" i="7"/>
  <c r="B24" i="7"/>
  <c r="B21" i="7"/>
  <c r="B18" i="7"/>
  <c r="B15" i="7"/>
  <c r="B12" i="7"/>
  <c r="B9" i="7"/>
  <c r="A3" i="7" l="1"/>
  <c r="AC6" i="2" l="1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5" i="2"/>
  <c r="AC45" i="2" l="1"/>
  <c r="AC46" i="2" s="1"/>
  <c r="D8" i="6" s="1"/>
  <c r="F50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G32" i="6"/>
  <c r="H32" i="6"/>
  <c r="G33" i="6"/>
  <c r="H33" i="6"/>
  <c r="G34" i="6"/>
  <c r="H34" i="6"/>
  <c r="G35" i="6"/>
  <c r="H35" i="6"/>
  <c r="G36" i="6"/>
  <c r="H36" i="6"/>
  <c r="G37" i="6"/>
  <c r="H37" i="6"/>
  <c r="G38" i="6"/>
  <c r="H38" i="6"/>
  <c r="G39" i="6"/>
  <c r="H39" i="6"/>
  <c r="G40" i="6"/>
  <c r="H40" i="6"/>
  <c r="G41" i="6"/>
  <c r="H41" i="6"/>
  <c r="G42" i="6"/>
  <c r="H42" i="6"/>
  <c r="G43" i="6"/>
  <c r="H43" i="6"/>
  <c r="G44" i="6"/>
  <c r="H44" i="6"/>
  <c r="G45" i="6"/>
  <c r="H45" i="6"/>
  <c r="G46" i="6"/>
  <c r="H46" i="6"/>
  <c r="G47" i="6"/>
  <c r="H47" i="6"/>
  <c r="G48" i="6"/>
  <c r="H48" i="6"/>
  <c r="G49" i="6"/>
  <c r="H49" i="6"/>
  <c r="BK6" i="2" l="1"/>
  <c r="BK7" i="2"/>
  <c r="BK8" i="2"/>
  <c r="BK9" i="2"/>
  <c r="BK10" i="2"/>
  <c r="BK11" i="2"/>
  <c r="BK12" i="2"/>
  <c r="BK13" i="2"/>
  <c r="BK14" i="2"/>
  <c r="BK15" i="2"/>
  <c r="BK16" i="2"/>
  <c r="BK17" i="2"/>
  <c r="BK18" i="2"/>
  <c r="BK19" i="2"/>
  <c r="BK20" i="2"/>
  <c r="BK21" i="2"/>
  <c r="BK22" i="2"/>
  <c r="BK23" i="2"/>
  <c r="BK24" i="2"/>
  <c r="BK25" i="2"/>
  <c r="BK26" i="2"/>
  <c r="BK27" i="2"/>
  <c r="BK28" i="2"/>
  <c r="BK29" i="2"/>
  <c r="BK30" i="2"/>
  <c r="BK31" i="2"/>
  <c r="BK32" i="2"/>
  <c r="BK33" i="2"/>
  <c r="BK34" i="2"/>
  <c r="BK35" i="2"/>
  <c r="BK36" i="2"/>
  <c r="BK37" i="2"/>
  <c r="BK38" i="2"/>
  <c r="BK39" i="2"/>
  <c r="BK40" i="2"/>
  <c r="BK41" i="2"/>
  <c r="BK42" i="2"/>
  <c r="BK43" i="2"/>
  <c r="BK44" i="2"/>
  <c r="BK5" i="2"/>
  <c r="BI5" i="2"/>
  <c r="BJ5" i="2"/>
  <c r="BJ6" i="2"/>
  <c r="BJ7" i="2"/>
  <c r="BJ8" i="2"/>
  <c r="BJ9" i="2"/>
  <c r="BJ10" i="2"/>
  <c r="BJ11" i="2"/>
  <c r="BJ12" i="2"/>
  <c r="BJ13" i="2"/>
  <c r="BJ14" i="2"/>
  <c r="BJ15" i="2"/>
  <c r="BJ16" i="2"/>
  <c r="BJ17" i="2"/>
  <c r="BJ18" i="2"/>
  <c r="BJ19" i="2"/>
  <c r="BJ20" i="2"/>
  <c r="BJ21" i="2"/>
  <c r="BJ22" i="2"/>
  <c r="BJ23" i="2"/>
  <c r="BJ24" i="2"/>
  <c r="BJ25" i="2"/>
  <c r="BJ26" i="2"/>
  <c r="BJ27" i="2"/>
  <c r="BJ28" i="2"/>
  <c r="BJ29" i="2"/>
  <c r="BJ30" i="2"/>
  <c r="BJ31" i="2"/>
  <c r="BJ32" i="2"/>
  <c r="BJ33" i="2"/>
  <c r="BJ34" i="2"/>
  <c r="BJ35" i="2"/>
  <c r="BJ36" i="2"/>
  <c r="BJ37" i="2"/>
  <c r="BJ38" i="2"/>
  <c r="BJ39" i="2"/>
  <c r="BJ40" i="2"/>
  <c r="BJ41" i="2"/>
  <c r="BJ42" i="2"/>
  <c r="BJ43" i="2"/>
  <c r="BJ44" i="2"/>
  <c r="BH5" i="2"/>
  <c r="BI6" i="2"/>
  <c r="BI7" i="2"/>
  <c r="BI8" i="2"/>
  <c r="BI9" i="2"/>
  <c r="BI10" i="2"/>
  <c r="BI11" i="2"/>
  <c r="BI12" i="2"/>
  <c r="BI13" i="2"/>
  <c r="BI14" i="2"/>
  <c r="BI15" i="2"/>
  <c r="BI16" i="2"/>
  <c r="BI17" i="2"/>
  <c r="BI18" i="2"/>
  <c r="BI19" i="2"/>
  <c r="BI20" i="2"/>
  <c r="BI21" i="2"/>
  <c r="BI22" i="2"/>
  <c r="BI23" i="2"/>
  <c r="BI24" i="2"/>
  <c r="BI25" i="2"/>
  <c r="BI26" i="2"/>
  <c r="BI27" i="2"/>
  <c r="BI28" i="2"/>
  <c r="BI29" i="2"/>
  <c r="BI30" i="2"/>
  <c r="BI31" i="2"/>
  <c r="BI32" i="2"/>
  <c r="BI33" i="2"/>
  <c r="BI34" i="2"/>
  <c r="BI35" i="2"/>
  <c r="BI36" i="2"/>
  <c r="BI37" i="2"/>
  <c r="BI38" i="2"/>
  <c r="BI39" i="2"/>
  <c r="BI40" i="2"/>
  <c r="BI41" i="2"/>
  <c r="BI42" i="2"/>
  <c r="BI43" i="2"/>
  <c r="BI44" i="2"/>
  <c r="BG5" i="2"/>
  <c r="BH6" i="2"/>
  <c r="BH7" i="2"/>
  <c r="BH8" i="2"/>
  <c r="BH9" i="2"/>
  <c r="BH10" i="2"/>
  <c r="BH11" i="2"/>
  <c r="BH12" i="2"/>
  <c r="BH13" i="2"/>
  <c r="BH14" i="2"/>
  <c r="BH15" i="2"/>
  <c r="BH16" i="2"/>
  <c r="BH17" i="2"/>
  <c r="BH18" i="2"/>
  <c r="BH19" i="2"/>
  <c r="BH20" i="2"/>
  <c r="BH21" i="2"/>
  <c r="BH22" i="2"/>
  <c r="BH23" i="2"/>
  <c r="BH24" i="2"/>
  <c r="BH25" i="2"/>
  <c r="BH26" i="2"/>
  <c r="BH27" i="2"/>
  <c r="BH28" i="2"/>
  <c r="BH29" i="2"/>
  <c r="BH30" i="2"/>
  <c r="BH31" i="2"/>
  <c r="BH32" i="2"/>
  <c r="BH33" i="2"/>
  <c r="BH34" i="2"/>
  <c r="BH35" i="2"/>
  <c r="BH36" i="2"/>
  <c r="BH37" i="2"/>
  <c r="BH38" i="2"/>
  <c r="BH39" i="2"/>
  <c r="BH40" i="2"/>
  <c r="BH41" i="2"/>
  <c r="BH42" i="2"/>
  <c r="BH43" i="2"/>
  <c r="BH44" i="2"/>
  <c r="BF5" i="2"/>
  <c r="BG6" i="2"/>
  <c r="BG7" i="2"/>
  <c r="BG8" i="2"/>
  <c r="BG9" i="2"/>
  <c r="BG10" i="2"/>
  <c r="BG11" i="2"/>
  <c r="BG12" i="2"/>
  <c r="BG13" i="2"/>
  <c r="BG14" i="2"/>
  <c r="BG15" i="2"/>
  <c r="BG16" i="2"/>
  <c r="BG17" i="2"/>
  <c r="BG18" i="2"/>
  <c r="BG19" i="2"/>
  <c r="BG20" i="2"/>
  <c r="BG21" i="2"/>
  <c r="BG22" i="2"/>
  <c r="BG23" i="2"/>
  <c r="BG24" i="2"/>
  <c r="BG25" i="2"/>
  <c r="BG26" i="2"/>
  <c r="BG27" i="2"/>
  <c r="BG28" i="2"/>
  <c r="BG29" i="2"/>
  <c r="BG30" i="2"/>
  <c r="BG31" i="2"/>
  <c r="BG32" i="2"/>
  <c r="BG33" i="2"/>
  <c r="BG34" i="2"/>
  <c r="BG35" i="2"/>
  <c r="BG36" i="2"/>
  <c r="BG37" i="2"/>
  <c r="BG38" i="2"/>
  <c r="BG39" i="2"/>
  <c r="BG40" i="2"/>
  <c r="BG41" i="2"/>
  <c r="BG42" i="2"/>
  <c r="BG43" i="2"/>
  <c r="BG44" i="2"/>
  <c r="BE5" i="2"/>
  <c r="BF6" i="2"/>
  <c r="BF7" i="2"/>
  <c r="BF8" i="2"/>
  <c r="BF9" i="2"/>
  <c r="BF10" i="2"/>
  <c r="BF11" i="2"/>
  <c r="BF12" i="2"/>
  <c r="BF13" i="2"/>
  <c r="BF14" i="2"/>
  <c r="BF15" i="2"/>
  <c r="BF16" i="2"/>
  <c r="BF17" i="2"/>
  <c r="BF18" i="2"/>
  <c r="BF19" i="2"/>
  <c r="BF20" i="2"/>
  <c r="BF21" i="2"/>
  <c r="BF22" i="2"/>
  <c r="BF23" i="2"/>
  <c r="BF24" i="2"/>
  <c r="BF25" i="2"/>
  <c r="BF26" i="2"/>
  <c r="BF27" i="2"/>
  <c r="BF28" i="2"/>
  <c r="BF29" i="2"/>
  <c r="BF30" i="2"/>
  <c r="BF31" i="2"/>
  <c r="BF32" i="2"/>
  <c r="BF33" i="2"/>
  <c r="BF34" i="2"/>
  <c r="BF35" i="2"/>
  <c r="BF36" i="2"/>
  <c r="BF37" i="2"/>
  <c r="BF38" i="2"/>
  <c r="BF39" i="2"/>
  <c r="BF40" i="2"/>
  <c r="BF41" i="2"/>
  <c r="BF42" i="2"/>
  <c r="BF43" i="2"/>
  <c r="BF44" i="2"/>
  <c r="BE6" i="2"/>
  <c r="BE7" i="2"/>
  <c r="BE8" i="2"/>
  <c r="BE9" i="2"/>
  <c r="BE10" i="2"/>
  <c r="BE11" i="2"/>
  <c r="BE12" i="2"/>
  <c r="BE13" i="2"/>
  <c r="BE14" i="2"/>
  <c r="BE15" i="2"/>
  <c r="BE16" i="2"/>
  <c r="BE17" i="2"/>
  <c r="BE18" i="2"/>
  <c r="BE19" i="2"/>
  <c r="BE20" i="2"/>
  <c r="BE21" i="2"/>
  <c r="BE22" i="2"/>
  <c r="BE23" i="2"/>
  <c r="BE24" i="2"/>
  <c r="BE25" i="2"/>
  <c r="BE26" i="2"/>
  <c r="BE27" i="2"/>
  <c r="BE28" i="2"/>
  <c r="BE29" i="2"/>
  <c r="BE30" i="2"/>
  <c r="BE31" i="2"/>
  <c r="BE32" i="2"/>
  <c r="BE33" i="2"/>
  <c r="BE34" i="2"/>
  <c r="BE35" i="2"/>
  <c r="BE36" i="2"/>
  <c r="BE37" i="2"/>
  <c r="BE38" i="2"/>
  <c r="BE39" i="2"/>
  <c r="BE40" i="2"/>
  <c r="BE41" i="2"/>
  <c r="BE42" i="2"/>
  <c r="BE43" i="2"/>
  <c r="BE44" i="2"/>
  <c r="BD5" i="2"/>
  <c r="BD6" i="2"/>
  <c r="BD7" i="2"/>
  <c r="BD8" i="2"/>
  <c r="BD9" i="2"/>
  <c r="BD10" i="2"/>
  <c r="BD11" i="2"/>
  <c r="BD12" i="2"/>
  <c r="BD13" i="2"/>
  <c r="BD14" i="2"/>
  <c r="BD15" i="2"/>
  <c r="BD16" i="2"/>
  <c r="BD17" i="2"/>
  <c r="BD18" i="2"/>
  <c r="BD19" i="2"/>
  <c r="BD20" i="2"/>
  <c r="BD21" i="2"/>
  <c r="BD22" i="2"/>
  <c r="BD23" i="2"/>
  <c r="BD24" i="2"/>
  <c r="BD25" i="2"/>
  <c r="BD26" i="2"/>
  <c r="BD27" i="2"/>
  <c r="BD28" i="2"/>
  <c r="BD29" i="2"/>
  <c r="BD30" i="2"/>
  <c r="BD31" i="2"/>
  <c r="BD32" i="2"/>
  <c r="BD33" i="2"/>
  <c r="BD34" i="2"/>
  <c r="BD35" i="2"/>
  <c r="BD36" i="2"/>
  <c r="BD37" i="2"/>
  <c r="BD38" i="2"/>
  <c r="BD39" i="2"/>
  <c r="BD40" i="2"/>
  <c r="BD41" i="2"/>
  <c r="BD42" i="2"/>
  <c r="BD43" i="2"/>
  <c r="BD44" i="2"/>
  <c r="BC5" i="2"/>
  <c r="BC6" i="2"/>
  <c r="BC7" i="2"/>
  <c r="BC8" i="2"/>
  <c r="BC9" i="2"/>
  <c r="BC10" i="2"/>
  <c r="BC11" i="2"/>
  <c r="BC12" i="2"/>
  <c r="BC13" i="2"/>
  <c r="BC14" i="2"/>
  <c r="BC15" i="2"/>
  <c r="BC16" i="2"/>
  <c r="BC17" i="2"/>
  <c r="BC18" i="2"/>
  <c r="BC19" i="2"/>
  <c r="BC20" i="2"/>
  <c r="BC21" i="2"/>
  <c r="BC22" i="2"/>
  <c r="BC23" i="2"/>
  <c r="BC24" i="2"/>
  <c r="BC25" i="2"/>
  <c r="BC26" i="2"/>
  <c r="BC27" i="2"/>
  <c r="BC28" i="2"/>
  <c r="BC29" i="2"/>
  <c r="BC30" i="2"/>
  <c r="BC31" i="2"/>
  <c r="BC32" i="2"/>
  <c r="BC33" i="2"/>
  <c r="BC34" i="2"/>
  <c r="BC35" i="2"/>
  <c r="BC36" i="2"/>
  <c r="BC37" i="2"/>
  <c r="BC38" i="2"/>
  <c r="BC39" i="2"/>
  <c r="BC40" i="2"/>
  <c r="BC41" i="2"/>
  <c r="BC42" i="2"/>
  <c r="BC43" i="2"/>
  <c r="BC44" i="2"/>
  <c r="BB5" i="2"/>
  <c r="BB6" i="2"/>
  <c r="BB7" i="2"/>
  <c r="BB8" i="2"/>
  <c r="BB9" i="2"/>
  <c r="BB10" i="2"/>
  <c r="BB11" i="2"/>
  <c r="BB12" i="2"/>
  <c r="BB13" i="2"/>
  <c r="BB14" i="2"/>
  <c r="BB15" i="2"/>
  <c r="BB16" i="2"/>
  <c r="BB17" i="2"/>
  <c r="BB18" i="2"/>
  <c r="BB19" i="2"/>
  <c r="BB20" i="2"/>
  <c r="BB21" i="2"/>
  <c r="BB22" i="2"/>
  <c r="BB23" i="2"/>
  <c r="BB24" i="2"/>
  <c r="BB25" i="2"/>
  <c r="BB26" i="2"/>
  <c r="BB27" i="2"/>
  <c r="BB28" i="2"/>
  <c r="BB29" i="2"/>
  <c r="BB30" i="2"/>
  <c r="BB31" i="2"/>
  <c r="BB32" i="2"/>
  <c r="BB33" i="2"/>
  <c r="BB34" i="2"/>
  <c r="BB35" i="2"/>
  <c r="BB36" i="2"/>
  <c r="BB37" i="2"/>
  <c r="BB38" i="2"/>
  <c r="BB39" i="2"/>
  <c r="BB40" i="2"/>
  <c r="BB41" i="2"/>
  <c r="BB42" i="2"/>
  <c r="BB43" i="2"/>
  <c r="BB44" i="2"/>
  <c r="BA5" i="2"/>
  <c r="BE45" i="2" l="1"/>
  <c r="BE46" i="2" s="1"/>
  <c r="D21" i="6" s="1"/>
  <c r="BF45" i="2"/>
  <c r="BF46" i="2" s="1"/>
  <c r="D22" i="6" s="1"/>
  <c r="BG45" i="2"/>
  <c r="BG46" i="2" s="1"/>
  <c r="D23" i="6" s="1"/>
  <c r="BH45" i="2"/>
  <c r="BH46" i="2" s="1"/>
  <c r="D24" i="6" s="1"/>
  <c r="BJ45" i="2"/>
  <c r="BJ46" i="2" s="1"/>
  <c r="D26" i="6" s="1"/>
  <c r="BB45" i="2"/>
  <c r="BB46" i="2" s="1"/>
  <c r="D18" i="6" s="1"/>
  <c r="BC45" i="2"/>
  <c r="BC46" i="2" s="1"/>
  <c r="D19" i="6" s="1"/>
  <c r="BD45" i="2"/>
  <c r="BD46" i="2" s="1"/>
  <c r="D20" i="6" s="1"/>
  <c r="BI45" i="2"/>
  <c r="BI46" i="2" s="1"/>
  <c r="D25" i="6" s="1"/>
  <c r="BK45" i="2"/>
  <c r="BK46" i="2" s="1"/>
  <c r="D27" i="6" s="1"/>
  <c r="BA6" i="2"/>
  <c r="BA7" i="2"/>
  <c r="BA8" i="2"/>
  <c r="BA9" i="2"/>
  <c r="BA10" i="2"/>
  <c r="BA11" i="2"/>
  <c r="BA12" i="2"/>
  <c r="BA13" i="2"/>
  <c r="BA14" i="2"/>
  <c r="BA15" i="2"/>
  <c r="BA16" i="2"/>
  <c r="BA17" i="2"/>
  <c r="BA18" i="2"/>
  <c r="BA19" i="2"/>
  <c r="BA20" i="2"/>
  <c r="BA21" i="2"/>
  <c r="BA22" i="2"/>
  <c r="BA23" i="2"/>
  <c r="BA24" i="2"/>
  <c r="BA25" i="2"/>
  <c r="BA26" i="2"/>
  <c r="BA27" i="2"/>
  <c r="BA28" i="2"/>
  <c r="BA29" i="2"/>
  <c r="BA30" i="2"/>
  <c r="BA31" i="2"/>
  <c r="BA32" i="2"/>
  <c r="BA33" i="2"/>
  <c r="BA34" i="2"/>
  <c r="BA35" i="2"/>
  <c r="BA36" i="2"/>
  <c r="BA37" i="2"/>
  <c r="BA38" i="2"/>
  <c r="BA39" i="2"/>
  <c r="BA40" i="2"/>
  <c r="BA41" i="2"/>
  <c r="BA42" i="2"/>
  <c r="BA43" i="2"/>
  <c r="BA44" i="2"/>
  <c r="AZ5" i="2"/>
  <c r="AZ6" i="2"/>
  <c r="AZ7" i="2"/>
  <c r="AZ8" i="2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Y5" i="2"/>
  <c r="AY6" i="2"/>
  <c r="AY7" i="2"/>
  <c r="AY8" i="2"/>
  <c r="AY9" i="2"/>
  <c r="AY10" i="2"/>
  <c r="AY11" i="2"/>
  <c r="AY12" i="2"/>
  <c r="AY13" i="2"/>
  <c r="AY14" i="2"/>
  <c r="AY15" i="2"/>
  <c r="AY16" i="2"/>
  <c r="AY17" i="2"/>
  <c r="AY18" i="2"/>
  <c r="AY19" i="2"/>
  <c r="AY20" i="2"/>
  <c r="AY21" i="2"/>
  <c r="AY22" i="2"/>
  <c r="AY23" i="2"/>
  <c r="AY24" i="2"/>
  <c r="AY25" i="2"/>
  <c r="AY26" i="2"/>
  <c r="AY27" i="2"/>
  <c r="AY28" i="2"/>
  <c r="AY29" i="2"/>
  <c r="AY30" i="2"/>
  <c r="AY31" i="2"/>
  <c r="AY32" i="2"/>
  <c r="AY33" i="2"/>
  <c r="AY34" i="2"/>
  <c r="AY35" i="2"/>
  <c r="AY36" i="2"/>
  <c r="AY37" i="2"/>
  <c r="AY38" i="2"/>
  <c r="AY39" i="2"/>
  <c r="AY40" i="2"/>
  <c r="AY41" i="2"/>
  <c r="AY42" i="2"/>
  <c r="AY43" i="2"/>
  <c r="AY44" i="2"/>
  <c r="AW6" i="2"/>
  <c r="AX6" i="2"/>
  <c r="AW7" i="2"/>
  <c r="AX7" i="2"/>
  <c r="AW8" i="2"/>
  <c r="AX8" i="2"/>
  <c r="AW9" i="2"/>
  <c r="AX9" i="2"/>
  <c r="AW10" i="2"/>
  <c r="AX10" i="2"/>
  <c r="AW11" i="2"/>
  <c r="AX11" i="2"/>
  <c r="AW12" i="2"/>
  <c r="AX12" i="2"/>
  <c r="AW13" i="2"/>
  <c r="AX13" i="2"/>
  <c r="AW14" i="2"/>
  <c r="AX14" i="2"/>
  <c r="AW15" i="2"/>
  <c r="AX15" i="2"/>
  <c r="AW16" i="2"/>
  <c r="AX16" i="2"/>
  <c r="AW17" i="2"/>
  <c r="AX17" i="2"/>
  <c r="AW18" i="2"/>
  <c r="AX18" i="2"/>
  <c r="AW19" i="2"/>
  <c r="AX19" i="2"/>
  <c r="AW20" i="2"/>
  <c r="AX20" i="2"/>
  <c r="AW21" i="2"/>
  <c r="AX21" i="2"/>
  <c r="AW22" i="2"/>
  <c r="AX22" i="2"/>
  <c r="AW23" i="2"/>
  <c r="AX23" i="2"/>
  <c r="AW24" i="2"/>
  <c r="AX24" i="2"/>
  <c r="AW25" i="2"/>
  <c r="AX25" i="2"/>
  <c r="AW26" i="2"/>
  <c r="AX26" i="2"/>
  <c r="AW27" i="2"/>
  <c r="AX27" i="2"/>
  <c r="AW28" i="2"/>
  <c r="AX28" i="2"/>
  <c r="AW29" i="2"/>
  <c r="AX29" i="2"/>
  <c r="AW30" i="2"/>
  <c r="AX30" i="2"/>
  <c r="AW31" i="2"/>
  <c r="AX31" i="2"/>
  <c r="AW32" i="2"/>
  <c r="AX32" i="2"/>
  <c r="AW33" i="2"/>
  <c r="AX33" i="2"/>
  <c r="AW34" i="2"/>
  <c r="AX34" i="2"/>
  <c r="AW35" i="2"/>
  <c r="AX35" i="2"/>
  <c r="AW36" i="2"/>
  <c r="AX36" i="2"/>
  <c r="AW37" i="2"/>
  <c r="AX37" i="2"/>
  <c r="AW38" i="2"/>
  <c r="AX38" i="2"/>
  <c r="AW39" i="2"/>
  <c r="AX39" i="2"/>
  <c r="AW40" i="2"/>
  <c r="AX40" i="2"/>
  <c r="AW41" i="2"/>
  <c r="AX41" i="2"/>
  <c r="AW42" i="2"/>
  <c r="AX42" i="2"/>
  <c r="AW43" i="2"/>
  <c r="AX43" i="2"/>
  <c r="AW44" i="2"/>
  <c r="AX44" i="2"/>
  <c r="AX5" i="2"/>
  <c r="AW5" i="2"/>
  <c r="AV5" i="2"/>
  <c r="AV6" i="2"/>
  <c r="AV7" i="2"/>
  <c r="AV8" i="2"/>
  <c r="AV9" i="2"/>
  <c r="AV10" i="2"/>
  <c r="AV11" i="2"/>
  <c r="AV12" i="2"/>
  <c r="AV13" i="2"/>
  <c r="AV14" i="2"/>
  <c r="AV15" i="2"/>
  <c r="AV16" i="2"/>
  <c r="AV17" i="2"/>
  <c r="AV18" i="2"/>
  <c r="AV19" i="2"/>
  <c r="AV20" i="2"/>
  <c r="AV21" i="2"/>
  <c r="AV22" i="2"/>
  <c r="AV23" i="2"/>
  <c r="AV24" i="2"/>
  <c r="AV25" i="2"/>
  <c r="AV26" i="2"/>
  <c r="AV27" i="2"/>
  <c r="AV28" i="2"/>
  <c r="AV29" i="2"/>
  <c r="AV30" i="2"/>
  <c r="AV31" i="2"/>
  <c r="AV32" i="2"/>
  <c r="AV33" i="2"/>
  <c r="AV34" i="2"/>
  <c r="AV35" i="2"/>
  <c r="AV36" i="2"/>
  <c r="AV37" i="2"/>
  <c r="AV38" i="2"/>
  <c r="AV39" i="2"/>
  <c r="AV40" i="2"/>
  <c r="AV41" i="2"/>
  <c r="AV42" i="2"/>
  <c r="AV43" i="2"/>
  <c r="AV44" i="2"/>
  <c r="AU5" i="2"/>
  <c r="AU6" i="2"/>
  <c r="AU7" i="2"/>
  <c r="AU8" i="2"/>
  <c r="AU9" i="2"/>
  <c r="AU10" i="2"/>
  <c r="AU11" i="2"/>
  <c r="AU12" i="2"/>
  <c r="AU13" i="2"/>
  <c r="AU14" i="2"/>
  <c r="AU15" i="2"/>
  <c r="AU16" i="2"/>
  <c r="AU17" i="2"/>
  <c r="AU18" i="2"/>
  <c r="AU19" i="2"/>
  <c r="AU20" i="2"/>
  <c r="AU21" i="2"/>
  <c r="AU22" i="2"/>
  <c r="AU23" i="2"/>
  <c r="AU24" i="2"/>
  <c r="AU25" i="2"/>
  <c r="AU26" i="2"/>
  <c r="AU27" i="2"/>
  <c r="AU28" i="2"/>
  <c r="AU29" i="2"/>
  <c r="AU30" i="2"/>
  <c r="AU31" i="2"/>
  <c r="AU32" i="2"/>
  <c r="AU33" i="2"/>
  <c r="AU34" i="2"/>
  <c r="AU35" i="2"/>
  <c r="AU36" i="2"/>
  <c r="AU37" i="2"/>
  <c r="AU38" i="2"/>
  <c r="AU39" i="2"/>
  <c r="AU40" i="2"/>
  <c r="AU41" i="2"/>
  <c r="AU42" i="2"/>
  <c r="AU43" i="2"/>
  <c r="AU44" i="2"/>
  <c r="AT5" i="2"/>
  <c r="AT6" i="2"/>
  <c r="AT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S5" i="2"/>
  <c r="AP6" i="2"/>
  <c r="AQ6" i="2"/>
  <c r="AR6" i="2"/>
  <c r="AS6" i="2"/>
  <c r="AP7" i="2"/>
  <c r="AQ7" i="2"/>
  <c r="AR7" i="2"/>
  <c r="AS7" i="2"/>
  <c r="AP8" i="2"/>
  <c r="AQ8" i="2"/>
  <c r="AR8" i="2"/>
  <c r="AS8" i="2"/>
  <c r="AP9" i="2"/>
  <c r="AQ9" i="2"/>
  <c r="AR9" i="2"/>
  <c r="AS9" i="2"/>
  <c r="AP10" i="2"/>
  <c r="AQ10" i="2"/>
  <c r="AR10" i="2"/>
  <c r="AS10" i="2"/>
  <c r="AP11" i="2"/>
  <c r="AQ11" i="2"/>
  <c r="AR11" i="2"/>
  <c r="AS11" i="2"/>
  <c r="AP12" i="2"/>
  <c r="AQ12" i="2"/>
  <c r="AR12" i="2"/>
  <c r="AS12" i="2"/>
  <c r="AP13" i="2"/>
  <c r="AQ13" i="2"/>
  <c r="AR13" i="2"/>
  <c r="AS13" i="2"/>
  <c r="AP14" i="2"/>
  <c r="AQ14" i="2"/>
  <c r="AR14" i="2"/>
  <c r="AS14" i="2"/>
  <c r="AP15" i="2"/>
  <c r="AQ15" i="2"/>
  <c r="AR15" i="2"/>
  <c r="AS15" i="2"/>
  <c r="AP16" i="2"/>
  <c r="AQ16" i="2"/>
  <c r="AR16" i="2"/>
  <c r="AS16" i="2"/>
  <c r="AP17" i="2"/>
  <c r="AQ17" i="2"/>
  <c r="AR17" i="2"/>
  <c r="AS17" i="2"/>
  <c r="AP18" i="2"/>
  <c r="AQ18" i="2"/>
  <c r="AR18" i="2"/>
  <c r="AS18" i="2"/>
  <c r="AP19" i="2"/>
  <c r="AQ19" i="2"/>
  <c r="AR19" i="2"/>
  <c r="AS19" i="2"/>
  <c r="AP20" i="2"/>
  <c r="AQ20" i="2"/>
  <c r="AR20" i="2"/>
  <c r="AS20" i="2"/>
  <c r="AP21" i="2"/>
  <c r="AQ21" i="2"/>
  <c r="AR21" i="2"/>
  <c r="AS21" i="2"/>
  <c r="AP22" i="2"/>
  <c r="AQ22" i="2"/>
  <c r="AR22" i="2"/>
  <c r="AS22" i="2"/>
  <c r="AP23" i="2"/>
  <c r="AQ23" i="2"/>
  <c r="AR23" i="2"/>
  <c r="AS23" i="2"/>
  <c r="AP24" i="2"/>
  <c r="AQ24" i="2"/>
  <c r="AR24" i="2"/>
  <c r="AS24" i="2"/>
  <c r="AP25" i="2"/>
  <c r="AQ25" i="2"/>
  <c r="AR25" i="2"/>
  <c r="AS25" i="2"/>
  <c r="AP26" i="2"/>
  <c r="AQ26" i="2"/>
  <c r="AR26" i="2"/>
  <c r="AS26" i="2"/>
  <c r="AP27" i="2"/>
  <c r="AQ27" i="2"/>
  <c r="AR27" i="2"/>
  <c r="AS27" i="2"/>
  <c r="AP28" i="2"/>
  <c r="AQ28" i="2"/>
  <c r="AR28" i="2"/>
  <c r="AS28" i="2"/>
  <c r="AP29" i="2"/>
  <c r="AQ29" i="2"/>
  <c r="AR29" i="2"/>
  <c r="AS29" i="2"/>
  <c r="AP30" i="2"/>
  <c r="AQ30" i="2"/>
  <c r="AR30" i="2"/>
  <c r="AS30" i="2"/>
  <c r="AP31" i="2"/>
  <c r="AQ31" i="2"/>
  <c r="AR31" i="2"/>
  <c r="AS31" i="2"/>
  <c r="AP32" i="2"/>
  <c r="AQ32" i="2"/>
  <c r="AR32" i="2"/>
  <c r="AS32" i="2"/>
  <c r="AP33" i="2"/>
  <c r="AQ33" i="2"/>
  <c r="AR33" i="2"/>
  <c r="AS33" i="2"/>
  <c r="AP34" i="2"/>
  <c r="AQ34" i="2"/>
  <c r="AR34" i="2"/>
  <c r="AS34" i="2"/>
  <c r="AP35" i="2"/>
  <c r="AQ35" i="2"/>
  <c r="AR35" i="2"/>
  <c r="AS35" i="2"/>
  <c r="AP36" i="2"/>
  <c r="AQ36" i="2"/>
  <c r="AR36" i="2"/>
  <c r="AS36" i="2"/>
  <c r="AP37" i="2"/>
  <c r="AQ37" i="2"/>
  <c r="AR37" i="2"/>
  <c r="AS37" i="2"/>
  <c r="AP38" i="2"/>
  <c r="AQ38" i="2"/>
  <c r="AR38" i="2"/>
  <c r="AS38" i="2"/>
  <c r="AP39" i="2"/>
  <c r="AQ39" i="2"/>
  <c r="AR39" i="2"/>
  <c r="AS39" i="2"/>
  <c r="AP40" i="2"/>
  <c r="AQ40" i="2"/>
  <c r="AR40" i="2"/>
  <c r="AS40" i="2"/>
  <c r="AP41" i="2"/>
  <c r="AQ41" i="2"/>
  <c r="AR41" i="2"/>
  <c r="AS41" i="2"/>
  <c r="AP42" i="2"/>
  <c r="AQ42" i="2"/>
  <c r="AR42" i="2"/>
  <c r="AS42" i="2"/>
  <c r="AP43" i="2"/>
  <c r="AQ43" i="2"/>
  <c r="AR43" i="2"/>
  <c r="AS43" i="2"/>
  <c r="AP44" i="2"/>
  <c r="AQ44" i="2"/>
  <c r="AR44" i="2"/>
  <c r="AS44" i="2"/>
  <c r="AR5" i="2"/>
  <c r="AQ5" i="2"/>
  <c r="AP5" i="2"/>
  <c r="AO5" i="2"/>
  <c r="F20" i="6" l="1"/>
  <c r="F19" i="6"/>
  <c r="E19" i="6"/>
  <c r="F18" i="6"/>
  <c r="E18" i="6"/>
  <c r="F26" i="6"/>
  <c r="E26" i="6"/>
  <c r="F24" i="6"/>
  <c r="F27" i="6"/>
  <c r="E27" i="6"/>
  <c r="F22" i="6"/>
  <c r="E22" i="6"/>
  <c r="F23" i="6"/>
  <c r="E23" i="6"/>
  <c r="F25" i="6"/>
  <c r="E25" i="6"/>
  <c r="F21" i="6"/>
  <c r="E21" i="6"/>
  <c r="BA45" i="2"/>
  <c r="BA46" i="2" s="1"/>
  <c r="D17" i="6" s="1"/>
  <c r="E24" i="6"/>
  <c r="AS45" i="2"/>
  <c r="AS46" i="2" s="1"/>
  <c r="D13" i="6" s="1"/>
  <c r="AV45" i="2"/>
  <c r="AY45" i="2"/>
  <c r="AZ45" i="2"/>
  <c r="AZ46" i="2" s="1"/>
  <c r="D16" i="6" s="1"/>
  <c r="AT45" i="2"/>
  <c r="AP45" i="2"/>
  <c r="AW45" i="2"/>
  <c r="AU45" i="2"/>
  <c r="AQ45" i="2"/>
  <c r="AX45" i="2"/>
  <c r="AR45" i="2"/>
  <c r="E20" i="6"/>
  <c r="AO6" i="2"/>
  <c r="AO7" i="2"/>
  <c r="AO8" i="2"/>
  <c r="AO9" i="2"/>
  <c r="AO10" i="2"/>
  <c r="AO11" i="2"/>
  <c r="AO12" i="2"/>
  <c r="AO13" i="2"/>
  <c r="AO14" i="2"/>
  <c r="AO15" i="2"/>
  <c r="AO16" i="2"/>
  <c r="AO17" i="2"/>
  <c r="AO18" i="2"/>
  <c r="AO19" i="2"/>
  <c r="AO20" i="2"/>
  <c r="AO21" i="2"/>
  <c r="AO22" i="2"/>
  <c r="AO23" i="2"/>
  <c r="AO24" i="2"/>
  <c r="AO25" i="2"/>
  <c r="AO26" i="2"/>
  <c r="AO27" i="2"/>
  <c r="AO28" i="2"/>
  <c r="AO29" i="2"/>
  <c r="AO30" i="2"/>
  <c r="AO31" i="2"/>
  <c r="AO32" i="2"/>
  <c r="AO33" i="2"/>
  <c r="AO34" i="2"/>
  <c r="AO35" i="2"/>
  <c r="AO36" i="2"/>
  <c r="AO37" i="2"/>
  <c r="AO38" i="2"/>
  <c r="AO39" i="2"/>
  <c r="AO40" i="2"/>
  <c r="AO41" i="2"/>
  <c r="AO42" i="2"/>
  <c r="AO43" i="2"/>
  <c r="AO44" i="2"/>
  <c r="AN5" i="2"/>
  <c r="AN6" i="2"/>
  <c r="AN7" i="2"/>
  <c r="AN8" i="2"/>
  <c r="AN9" i="2"/>
  <c r="AN10" i="2"/>
  <c r="AN11" i="2"/>
  <c r="AN12" i="2"/>
  <c r="AN13" i="2"/>
  <c r="AN14" i="2"/>
  <c r="AN15" i="2"/>
  <c r="AN16" i="2"/>
  <c r="AN17" i="2"/>
  <c r="AN18" i="2"/>
  <c r="AN19" i="2"/>
  <c r="AN20" i="2"/>
  <c r="AN21" i="2"/>
  <c r="AN22" i="2"/>
  <c r="AN23" i="2"/>
  <c r="AN24" i="2"/>
  <c r="AN25" i="2"/>
  <c r="AN26" i="2"/>
  <c r="AN27" i="2"/>
  <c r="AN28" i="2"/>
  <c r="AN29" i="2"/>
  <c r="AN30" i="2"/>
  <c r="AN31" i="2"/>
  <c r="AN32" i="2"/>
  <c r="AN33" i="2"/>
  <c r="AN34" i="2"/>
  <c r="AN35" i="2"/>
  <c r="AN36" i="2"/>
  <c r="AN37" i="2"/>
  <c r="AN38" i="2"/>
  <c r="AN39" i="2"/>
  <c r="AN40" i="2"/>
  <c r="AN41" i="2"/>
  <c r="AN42" i="2"/>
  <c r="AN43" i="2"/>
  <c r="AN44" i="2"/>
  <c r="AM5" i="2"/>
  <c r="AM6" i="2"/>
  <c r="AM7" i="2"/>
  <c r="AM8" i="2"/>
  <c r="AM9" i="2"/>
  <c r="AM10" i="2"/>
  <c r="AM11" i="2"/>
  <c r="AM12" i="2"/>
  <c r="AM13" i="2"/>
  <c r="AM14" i="2"/>
  <c r="AM15" i="2"/>
  <c r="AM16" i="2"/>
  <c r="AM17" i="2"/>
  <c r="AM18" i="2"/>
  <c r="AM19" i="2"/>
  <c r="AM20" i="2"/>
  <c r="AM21" i="2"/>
  <c r="AM22" i="2"/>
  <c r="AM23" i="2"/>
  <c r="AM24" i="2"/>
  <c r="AM25" i="2"/>
  <c r="AM26" i="2"/>
  <c r="AM27" i="2"/>
  <c r="AM28" i="2"/>
  <c r="AM29" i="2"/>
  <c r="AM30" i="2"/>
  <c r="AM31" i="2"/>
  <c r="AM32" i="2"/>
  <c r="AM33" i="2"/>
  <c r="AM34" i="2"/>
  <c r="AM35" i="2"/>
  <c r="AM36" i="2"/>
  <c r="AM37" i="2"/>
  <c r="AM38" i="2"/>
  <c r="AM39" i="2"/>
  <c r="AM40" i="2"/>
  <c r="AM41" i="2"/>
  <c r="AM42" i="2"/>
  <c r="AM43" i="2"/>
  <c r="AM44" i="2"/>
  <c r="AL5" i="2"/>
  <c r="AL6" i="2"/>
  <c r="AL7" i="2"/>
  <c r="AL8" i="2"/>
  <c r="AL9" i="2"/>
  <c r="AL10" i="2"/>
  <c r="AL11" i="2"/>
  <c r="AL12" i="2"/>
  <c r="AL13" i="2"/>
  <c r="AL14" i="2"/>
  <c r="AL15" i="2"/>
  <c r="AL16" i="2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K5" i="2"/>
  <c r="AK6" i="2"/>
  <c r="AK7" i="2"/>
  <c r="AK8" i="2"/>
  <c r="AK9" i="2"/>
  <c r="AK10" i="2"/>
  <c r="AK11" i="2"/>
  <c r="AK12" i="2"/>
  <c r="AK13" i="2"/>
  <c r="AK14" i="2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35" i="2"/>
  <c r="AK36" i="2"/>
  <c r="AK37" i="2"/>
  <c r="AK38" i="2"/>
  <c r="AK39" i="2"/>
  <c r="AK40" i="2"/>
  <c r="AK41" i="2"/>
  <c r="AK42" i="2"/>
  <c r="AK43" i="2"/>
  <c r="AK44" i="2"/>
  <c r="AJ5" i="2"/>
  <c r="AJ6" i="2"/>
  <c r="AJ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I5" i="2"/>
  <c r="AI6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I38" i="2"/>
  <c r="AI39" i="2"/>
  <c r="AI40" i="2"/>
  <c r="AI41" i="2"/>
  <c r="AI42" i="2"/>
  <c r="AI43" i="2"/>
  <c r="AI44" i="2"/>
  <c r="AH5" i="2"/>
  <c r="AH6" i="2"/>
  <c r="AH7" i="2"/>
  <c r="AH8" i="2"/>
  <c r="AH9" i="2"/>
  <c r="AH10" i="2"/>
  <c r="AH11" i="2"/>
  <c r="AH12" i="2"/>
  <c r="AH13" i="2"/>
  <c r="AH14" i="2"/>
  <c r="AH15" i="2"/>
  <c r="AH16" i="2"/>
  <c r="AH17" i="2"/>
  <c r="AH18" i="2"/>
  <c r="AH19" i="2"/>
  <c r="AH20" i="2"/>
  <c r="AH21" i="2"/>
  <c r="AH22" i="2"/>
  <c r="AH23" i="2"/>
  <c r="AH24" i="2"/>
  <c r="AH25" i="2"/>
  <c r="AH26" i="2"/>
  <c r="AH27" i="2"/>
  <c r="AH28" i="2"/>
  <c r="AH29" i="2"/>
  <c r="AH30" i="2"/>
  <c r="AH31" i="2"/>
  <c r="AH32" i="2"/>
  <c r="AH33" i="2"/>
  <c r="AH34" i="2"/>
  <c r="AH35" i="2"/>
  <c r="AH36" i="2"/>
  <c r="AH37" i="2"/>
  <c r="AH38" i="2"/>
  <c r="AH39" i="2"/>
  <c r="AH40" i="2"/>
  <c r="AH41" i="2"/>
  <c r="AH42" i="2"/>
  <c r="AH43" i="2"/>
  <c r="AH44" i="2"/>
  <c r="AG5" i="2"/>
  <c r="AG6" i="2"/>
  <c r="AG7" i="2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F5" i="2"/>
  <c r="AF6" i="2"/>
  <c r="AF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E5" i="2"/>
  <c r="AE6" i="2"/>
  <c r="AE7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41" i="2"/>
  <c r="AE42" i="2"/>
  <c r="AE43" i="2"/>
  <c r="AE44" i="2"/>
  <c r="AD5" i="2"/>
  <c r="AD6" i="2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B5" i="2"/>
  <c r="AB6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Y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K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5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5" i="2"/>
  <c r="G24" i="6" l="1"/>
  <c r="H24" i="6" s="1"/>
  <c r="I24" i="6" s="1"/>
  <c r="G21" i="6"/>
  <c r="H21" i="6" s="1"/>
  <c r="G25" i="6"/>
  <c r="H25" i="6" s="1"/>
  <c r="G22" i="6"/>
  <c r="H22" i="6" s="1"/>
  <c r="G27" i="6"/>
  <c r="H27" i="6" s="1"/>
  <c r="F17" i="6"/>
  <c r="E17" i="6"/>
  <c r="F16" i="6"/>
  <c r="E16" i="6"/>
  <c r="F13" i="6"/>
  <c r="E13" i="6"/>
  <c r="AO45" i="2"/>
  <c r="AO46" i="2" s="1"/>
  <c r="AP46" i="2"/>
  <c r="D12" i="6" s="1"/>
  <c r="G20" i="6"/>
  <c r="H20" i="6" s="1"/>
  <c r="R45" i="2"/>
  <c r="S45" i="2"/>
  <c r="T45" i="2"/>
  <c r="AT46" i="2"/>
  <c r="D14" i="6" s="1"/>
  <c r="G19" i="6"/>
  <c r="H19" i="6" s="1"/>
  <c r="AW46" i="2"/>
  <c r="D15" i="6" s="1"/>
  <c r="G18" i="6"/>
  <c r="H18" i="6" s="1"/>
  <c r="I18" i="6" s="1"/>
  <c r="Y45" i="2"/>
  <c r="AK45" i="2"/>
  <c r="AL45" i="2"/>
  <c r="AN45" i="2"/>
  <c r="AN46" i="2" s="1"/>
  <c r="V45" i="2"/>
  <c r="AD45" i="2"/>
  <c r="AH45" i="2"/>
  <c r="Q45" i="2"/>
  <c r="U45" i="2"/>
  <c r="U46" i="2" s="1"/>
  <c r="X45" i="2"/>
  <c r="Z45" i="2"/>
  <c r="AA45" i="2"/>
  <c r="AB45" i="2"/>
  <c r="AE45" i="2"/>
  <c r="AF45" i="2"/>
  <c r="AI45" i="2"/>
  <c r="W45" i="2"/>
  <c r="F8" i="6"/>
  <c r="AG45" i="2"/>
  <c r="AJ45" i="2"/>
  <c r="AM45" i="2"/>
  <c r="G26" i="6"/>
  <c r="I22" i="6"/>
  <c r="G23" i="6"/>
  <c r="I47" i="2"/>
  <c r="F47" i="2"/>
  <c r="I25" i="6" l="1"/>
  <c r="G17" i="6"/>
  <c r="H17" i="6" s="1"/>
  <c r="I17" i="6" s="1"/>
  <c r="I21" i="6"/>
  <c r="G16" i="6"/>
  <c r="H16" i="6" s="1"/>
  <c r="I16" i="6" s="1"/>
  <c r="I27" i="6"/>
  <c r="Y46" i="2"/>
  <c r="D7" i="6" s="1"/>
  <c r="F14" i="6"/>
  <c r="E14" i="6"/>
  <c r="F15" i="6"/>
  <c r="E15" i="6"/>
  <c r="F12" i="6"/>
  <c r="E12" i="6"/>
  <c r="I20" i="6"/>
  <c r="AD46" i="2"/>
  <c r="V46" i="2"/>
  <c r="D6" i="6" s="1"/>
  <c r="I19" i="6"/>
  <c r="R46" i="2"/>
  <c r="AG46" i="2"/>
  <c r="F10" i="6" s="1"/>
  <c r="AK46" i="2"/>
  <c r="F11" i="6" s="1"/>
  <c r="H26" i="6"/>
  <c r="I26" i="6" s="1"/>
  <c r="H23" i="6"/>
  <c r="I23" i="6" s="1"/>
  <c r="G13" i="6"/>
  <c r="H13" i="6" s="1"/>
  <c r="I13" i="6" s="1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5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D11" i="6" l="1"/>
  <c r="D10" i="6"/>
  <c r="D9" i="6"/>
  <c r="G14" i="6"/>
  <c r="H14" i="6" s="1"/>
  <c r="I14" i="6" s="1"/>
  <c r="F7" i="6"/>
  <c r="G12" i="6"/>
  <c r="H12" i="6" s="1"/>
  <c r="I12" i="6" s="1"/>
  <c r="G15" i="6"/>
  <c r="H15" i="6" s="1"/>
  <c r="I15" i="6" s="1"/>
  <c r="F6" i="6"/>
  <c r="F9" i="6"/>
  <c r="K45" i="2"/>
  <c r="L45" i="2"/>
  <c r="M45" i="2"/>
  <c r="N45" i="2"/>
  <c r="O45" i="2"/>
  <c r="P45" i="2"/>
  <c r="N46" i="2" l="1"/>
  <c r="D5" i="6" s="1"/>
  <c r="K46" i="2"/>
  <c r="D4" i="6" s="1"/>
  <c r="E6" i="6"/>
  <c r="G6" i="6" s="1"/>
  <c r="H6" i="6" s="1"/>
  <c r="A2" i="6"/>
  <c r="F4" i="6" l="1"/>
  <c r="F5" i="6"/>
  <c r="E5" i="6"/>
  <c r="I6" i="6"/>
  <c r="F28" i="6" l="1"/>
  <c r="F51" i="6" s="1"/>
  <c r="G5" i="6"/>
  <c r="H5" i="6" s="1"/>
  <c r="E4" i="6"/>
  <c r="G4" i="6" l="1"/>
  <c r="I5" i="6"/>
  <c r="H4" i="6" l="1"/>
  <c r="I4" i="6" l="1"/>
  <c r="E7" i="6" l="1"/>
  <c r="E10" i="6"/>
  <c r="G10" i="6" s="1"/>
  <c r="H10" i="6" s="1"/>
  <c r="E8" i="6"/>
  <c r="G8" i="6" s="1"/>
  <c r="H8" i="6" s="1"/>
  <c r="E11" i="6"/>
  <c r="E9" i="6"/>
  <c r="G9" i="6" s="1"/>
  <c r="H9" i="6" s="1"/>
  <c r="G7" i="6" l="1"/>
  <c r="E28" i="6"/>
  <c r="G11" i="6"/>
  <c r="H11" i="6" s="1"/>
  <c r="I11" i="6" s="1"/>
  <c r="I9" i="6"/>
  <c r="I34" i="6"/>
  <c r="I37" i="6"/>
  <c r="I41" i="6"/>
  <c r="I44" i="6"/>
  <c r="I43" i="6"/>
  <c r="I48" i="6"/>
  <c r="H7" i="6" l="1"/>
  <c r="H28" i="6" s="1"/>
  <c r="G28" i="6"/>
  <c r="I46" i="6"/>
  <c r="I32" i="6"/>
  <c r="I33" i="6"/>
  <c r="I35" i="6"/>
  <c r="I36" i="6"/>
  <c r="I49" i="6"/>
  <c r="I39" i="6"/>
  <c r="I40" i="6"/>
  <c r="I8" i="6"/>
  <c r="I42" i="6"/>
  <c r="I45" i="6"/>
  <c r="I38" i="6"/>
  <c r="I10" i="6"/>
  <c r="I47" i="6"/>
  <c r="E31" i="6"/>
  <c r="E50" i="6" l="1"/>
  <c r="E51" i="6" s="1"/>
  <c r="G31" i="6"/>
  <c r="G50" i="6" s="1"/>
  <c r="G51" i="6" s="1"/>
  <c r="I7" i="6"/>
  <c r="I28" i="6" s="1"/>
  <c r="H31" i="6" l="1"/>
  <c r="I31" i="6" s="1"/>
  <c r="I50" i="6" s="1"/>
  <c r="I51" i="6" s="1"/>
  <c r="H50" i="6" l="1"/>
  <c r="H51" i="6" s="1"/>
</calcChain>
</file>

<file path=xl/sharedStrings.xml><?xml version="1.0" encoding="utf-8"?>
<sst xmlns="http://schemas.openxmlformats.org/spreadsheetml/2006/main" count="613" uniqueCount="180">
  <si>
    <t>Diplôme Préparateur Pharmacie Hospitalière</t>
  </si>
  <si>
    <t>DE Infirmier Anesthésiste</t>
  </si>
  <si>
    <t>DE Infirmier Bloc Opératoire</t>
  </si>
  <si>
    <t>AQU025 - CH PERIGUEUX</t>
  </si>
  <si>
    <t>AQU040 - CHU BORDEAUX</t>
  </si>
  <si>
    <t>AQU043 - CHS CADILLAC/GARONNE</t>
  </si>
  <si>
    <t>AQU051 - CH LIBOURNE</t>
  </si>
  <si>
    <t>AQU072 - CH MONT DE MARSAN</t>
  </si>
  <si>
    <t>AQU086 - CH AGEN</t>
  </si>
  <si>
    <t>AQU115 - CH COTE BASQUE BAYONNE</t>
  </si>
  <si>
    <t>AQU122 - CH PAU</t>
  </si>
  <si>
    <t>AQU123 - CHS PYRENEES PAU</t>
  </si>
  <si>
    <t>Déplacement</t>
  </si>
  <si>
    <t>Enseignement</t>
  </si>
  <si>
    <t>BP JEPS</t>
  </si>
  <si>
    <t>CAFERUIS</t>
  </si>
  <si>
    <t>DE Aide-Soignant</t>
  </si>
  <si>
    <t>DE Infirmier</t>
  </si>
  <si>
    <t>DE Puéricultrice</t>
  </si>
  <si>
    <t>Diplôme de Cadre de Santé</t>
  </si>
  <si>
    <t>AGENT</t>
  </si>
  <si>
    <t>Diplôme d'Assistant de Régulation Médicale</t>
  </si>
  <si>
    <t>Diplôme d'État de Masseur kinésithérapeute</t>
  </si>
  <si>
    <t>Diplôme d'État de Pédicure Podologue</t>
  </si>
  <si>
    <t>Diplôme d'État de Psychomotricien</t>
  </si>
  <si>
    <t>Diplôme d'État de Sage Femme</t>
  </si>
  <si>
    <t>Diplôme d'État de Technicien en analyses biomédicales</t>
  </si>
  <si>
    <t>Diplôme d'État d'Ergothérapeute</t>
  </si>
  <si>
    <t>Sélectionner le grade dans la liste</t>
  </si>
  <si>
    <t>Adjoint Administratif</t>
  </si>
  <si>
    <t>Agent d'Entretien Qualifié</t>
  </si>
  <si>
    <t>Agent Service Hospitalier Qualifié</t>
  </si>
  <si>
    <t>Aide Médico-Psychologique</t>
  </si>
  <si>
    <t>Aide-Soignant</t>
  </si>
  <si>
    <t>Auxiliaire Puériculture</t>
  </si>
  <si>
    <t>Infirmier Bloc Opératoire</t>
  </si>
  <si>
    <t>Priorité</t>
  </si>
  <si>
    <t>Oui</t>
  </si>
  <si>
    <t>Non</t>
  </si>
  <si>
    <t>En attente</t>
  </si>
  <si>
    <t>Début</t>
  </si>
  <si>
    <t>Fin</t>
  </si>
  <si>
    <t>Diplôme d'État d'Assistant de Service Social</t>
  </si>
  <si>
    <t>Diplôme d'État d'Auxiliaire de Puériculture</t>
  </si>
  <si>
    <t>Diplôme d'État d'Infirmier en pratique avancée</t>
  </si>
  <si>
    <t>Diplôme d'État de Conseiller en Économie Sociale et Familiale</t>
  </si>
  <si>
    <t>Diplôme d'État de la Jeunesse, de l'Éducation Populaire et du Sport</t>
  </si>
  <si>
    <t>Diplôme d'État de Manipulateur d'Électroradiologie médicale</t>
  </si>
  <si>
    <t>Diplôme d'État de Moniteur Éducateur</t>
  </si>
  <si>
    <t>Diplôme d'État d'Éducateur de Jeunes Enfants</t>
  </si>
  <si>
    <t>Diplôme d'État d'Éducateur Spécialisé</t>
  </si>
  <si>
    <t>Diplôme d'État d'Éducateur Technique Spécialisé</t>
  </si>
  <si>
    <t>Sélectionner l'EP dans la liste</t>
  </si>
  <si>
    <t>Mobilisation CPF</t>
  </si>
  <si>
    <t>Sélectionner</t>
  </si>
  <si>
    <t>Nom organisme</t>
  </si>
  <si>
    <t>N° SIRET organisme</t>
  </si>
  <si>
    <t>SÉLECTIONNER VOTRE ÉTABLISSEMENT</t>
  </si>
  <si>
    <t>AQU041 - CH CHARLES PERRENS BORDEAUX</t>
  </si>
  <si>
    <t>FAVORABLE</t>
  </si>
  <si>
    <t>DÉFAVORABLE</t>
  </si>
  <si>
    <t>SÉLECTIONNER</t>
  </si>
  <si>
    <t>Étude Promotionnelle (Arrêté du 23/11/2009)</t>
  </si>
  <si>
    <t>ORGANISME DE FORMATION</t>
  </si>
  <si>
    <t>Certificat de capacité d'orthoptiste</t>
  </si>
  <si>
    <t>Certificat de capacité d'orthophoniste</t>
  </si>
  <si>
    <t>Traitement</t>
  </si>
  <si>
    <t>Total</t>
  </si>
  <si>
    <t>Montant prévisionnel des frais par nature de dépense pour 1 dossier</t>
  </si>
  <si>
    <t>DE d'Accompagnant Éducatif et Social</t>
  </si>
  <si>
    <t>Signature de l'ordonnateur</t>
  </si>
  <si>
    <t>AQU066 - CH DAX</t>
  </si>
  <si>
    <t xml:space="preserve">le, </t>
  </si>
  <si>
    <t>Nombre total de demandes</t>
  </si>
  <si>
    <t>Financement des dossiers</t>
  </si>
  <si>
    <t>Fonds ANFH</t>
  </si>
  <si>
    <t>Fonds ETS*</t>
  </si>
  <si>
    <t>Ouvrier Principal</t>
  </si>
  <si>
    <t>Assistant Service Social</t>
  </si>
  <si>
    <t>Éducateur Spécialisé</t>
  </si>
  <si>
    <t>Infirmier</t>
  </si>
  <si>
    <t>Autres grades - Catégorie A</t>
  </si>
  <si>
    <t>Autres grades - Catégorie B</t>
  </si>
  <si>
    <t>Autres grades - Catégorie C</t>
  </si>
  <si>
    <t>DEAES ADJOINT ADM</t>
  </si>
  <si>
    <t>DEAES AS</t>
  </si>
  <si>
    <t>DEAES AMP</t>
  </si>
  <si>
    <t>DEAES AUX PUER</t>
  </si>
  <si>
    <t>DEAES OP</t>
  </si>
  <si>
    <t>BPJEPS CAT C</t>
  </si>
  <si>
    <t>CAFERUIS CAT B</t>
  </si>
  <si>
    <t>DAES ASHQ</t>
  </si>
  <si>
    <t>DEAES AGENT ENTRETIEN</t>
  </si>
  <si>
    <t>DEAES Ass</t>
  </si>
  <si>
    <t>DEAES ES</t>
  </si>
  <si>
    <t>DEAES PPH</t>
  </si>
  <si>
    <t>DEAES CAT B</t>
  </si>
  <si>
    <t>DEAES CAT C</t>
  </si>
  <si>
    <t>DEAS ADJOINT ADM</t>
  </si>
  <si>
    <t>DEAS AGENT ENTRETIEN</t>
  </si>
  <si>
    <t>DEAS ASHQ</t>
  </si>
  <si>
    <t>DEAS CAT C</t>
  </si>
  <si>
    <t>IDE ADJOINT ADM</t>
  </si>
  <si>
    <t>IDE AGENT ENTRETIEN QUALIFIE</t>
  </si>
  <si>
    <t>IDE ASHQ</t>
  </si>
  <si>
    <t>IDE AS</t>
  </si>
  <si>
    <t>IDE AMP</t>
  </si>
  <si>
    <t>IDE AUX. PUER</t>
  </si>
  <si>
    <t>IDE CAT. B</t>
  </si>
  <si>
    <t>IDE CAT. C</t>
  </si>
  <si>
    <t>IADE IDE</t>
  </si>
  <si>
    <t>IADE CAT. A</t>
  </si>
  <si>
    <t>IBODE IDE</t>
  </si>
  <si>
    <t>IBODE CAT. A</t>
  </si>
  <si>
    <t>DE PUER IDE</t>
  </si>
  <si>
    <t>DE PUER CAT. A</t>
  </si>
  <si>
    <t>Grade correspondant au forfait</t>
  </si>
  <si>
    <t>CADRE IDE</t>
  </si>
  <si>
    <t>CADRE CAT. A</t>
  </si>
  <si>
    <t>PREPA PHARMA IDE</t>
  </si>
  <si>
    <t>PREPA PHARMA CAT. A</t>
  </si>
  <si>
    <t>Préparateur Pharmacie</t>
  </si>
  <si>
    <t>Prise en charge plafonnée</t>
  </si>
  <si>
    <t xml:space="preserve">Total prise en charge plafonnée : </t>
  </si>
  <si>
    <t>Prise en charge 85% du coût du dossier</t>
  </si>
  <si>
    <r>
      <t xml:space="preserve">ACTION DE FORMATION </t>
    </r>
    <r>
      <rPr>
        <b/>
        <sz val="12"/>
        <rFont val="Verdana"/>
        <family val="2"/>
      </rPr>
      <t>(Dossier d'agent admis sur liste principale)</t>
    </r>
  </si>
  <si>
    <t xml:space="preserve">Total prise en charge 85% du coût du dossier : </t>
  </si>
  <si>
    <t xml:space="preserve">Total prise en charge : </t>
  </si>
  <si>
    <t>CAFERUIS CAT A</t>
  </si>
  <si>
    <t>BPJEPS 2.600€</t>
  </si>
  <si>
    <t>BPJEPS 2.900€</t>
  </si>
  <si>
    <t>BPJEPS 3.400€</t>
  </si>
  <si>
    <t>CAFERUIS 2.900€</t>
  </si>
  <si>
    <t>CAFERUIS 3.400€</t>
  </si>
  <si>
    <t>Fonds ETS* : Le montant financé par l'établissement sera impacté sur le budget N+1 en priorité</t>
  </si>
  <si>
    <t xml:space="preserve">Seuls les dossiers d'agent admis sur liste principale seront examinés. Joindre impérativement l'attestation de recevabilité </t>
  </si>
  <si>
    <t>Date du CTE :</t>
  </si>
  <si>
    <t>NOM Prénom *</t>
  </si>
  <si>
    <t>Cachet de l'établissement</t>
  </si>
  <si>
    <t>ANFH AQUITAINE</t>
  </si>
  <si>
    <t>232 avenue du Haut Lévêque</t>
  </si>
  <si>
    <t>33615 PESSAC Cedex</t>
  </si>
  <si>
    <t>Laurent AZZOPARDI - l.azzopardi @anfh.fr - 05 57 35 01 73</t>
  </si>
  <si>
    <t>Pantxika HIRIGOYEN - p.hirigoyen@anfh.fr - 05 57 35 01 71</t>
  </si>
  <si>
    <r>
      <t xml:space="preserve">AGENT - </t>
    </r>
    <r>
      <rPr>
        <b/>
        <sz val="24"/>
        <rFont val="Futura Lt BT"/>
        <family val="2"/>
      </rPr>
      <t>Joindre le dernier bulletin de salaire</t>
    </r>
  </si>
  <si>
    <t>Signature de l'agent</t>
  </si>
  <si>
    <t>N° INSEE</t>
  </si>
  <si>
    <t>Heures CPF</t>
  </si>
  <si>
    <t>Signature</t>
  </si>
  <si>
    <t>NOM PRENOM</t>
  </si>
  <si>
    <t>Grade</t>
  </si>
  <si>
    <t>Étude Promotionnelle</t>
  </si>
  <si>
    <t>Coût de la formation</t>
  </si>
  <si>
    <t>l.azzopardi @anfh.fr - 05 57 35 01 73</t>
  </si>
  <si>
    <t>p.hirigoyen@anfh.fr - 05 57 35 01 71</t>
  </si>
  <si>
    <t>BP JEPS (Plafond 25.000€) - Grade forfait traitement mensuel 3.000€</t>
  </si>
  <si>
    <t>BP JEPS (Plafond 25.000€) - Grade forfait traitement mensuel 3.400€</t>
  </si>
  <si>
    <t>CAFERUIS (Plafond 23.000€) - Grade forfait traitement mensuel Cat. B 3.600€</t>
  </si>
  <si>
    <t>CAFERUIS (Plafond 23.000€) - Grade forfait traitement mensuel 3.600€</t>
  </si>
  <si>
    <t>CAFERUIS (Plafond 23.000€) - Grade forfait traitement mensuel Cat. A 4.300€</t>
  </si>
  <si>
    <t>DEAES (Plafond 24.000€) - Grade forfait traitement mensuel 3.000€</t>
  </si>
  <si>
    <t>DEAES (Plafond 24.000€) - Grade forfait traitement mensuel 3.400€</t>
  </si>
  <si>
    <t>DEAES (Plafond 24.000€) - Grade forfait traitement mensuel Cat. C 3.000€</t>
  </si>
  <si>
    <t>DE AS (Plafond 25.000€) - Grade forfait traitement mensuel 3.000€</t>
  </si>
  <si>
    <t>DE AS (Plafond 25.000€) - Grade forfait traitement mensuel Cat. C 3.000€</t>
  </si>
  <si>
    <t>IDE (Plafond 95.000€) - Grade forfait traitement mensuel 3.000€</t>
  </si>
  <si>
    <t>IDE (Plafond 95.000€) - Grade forfait traitement mensuel 3.400€</t>
  </si>
  <si>
    <t>IDE (Plafond 95.000€) -Grade forfait traitement mensuel Cat.B 3.600€</t>
  </si>
  <si>
    <t>IDE (Plafond 95.000€) -Grade forfait traitement mensuel Cat.C 3.000€</t>
  </si>
  <si>
    <t>IADE (Plafond 80.000€) - Grade forfait traitement mensuel 3.900€</t>
  </si>
  <si>
    <t>IADE (Plafond 80.000€) - Grade forfait traitement mensuel Cat.A 4.300€</t>
  </si>
  <si>
    <t>IBODE (Plafond 71.000€) - Grade forfait traitement mensuel 3.900€</t>
  </si>
  <si>
    <t>IBODE (Plafond 71.000€) - Grade forfait traitement mensuel Cat.A 4.300€</t>
  </si>
  <si>
    <t>DE PUER. (Plafond 44.000€) - Grade forfait traitement mensuel 3.900€</t>
  </si>
  <si>
    <t>DE PUER. (Plafond 44.000€) - Grade forfait traitement mensuel Cat.A 4.300€</t>
  </si>
  <si>
    <t>CADRE (Plafond 44.000€) - Grade forfait traitement mensuel 3.900€</t>
  </si>
  <si>
    <t>CADRE (Plafond 44.000€) - Grade forfait traitement mensuel Cat.A 4.300€</t>
  </si>
  <si>
    <t>PHARMACIE (Plafond 35.000€) - Grade forfait traitement mensuel 3.900€</t>
  </si>
  <si>
    <t>PHARMACIE (Plafond 35.000€) - Grade forfait traitement mensuel Cat.A 4.300€</t>
  </si>
  <si>
    <t>* L'établissement s'engage à fournir la liste complète des agents au plus tard le 16 juin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</si>
</sst>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#,##0\ &quot;€&quot;;[Red]\-#,##0\ &quot;€&quot;"/>
    <numFmt numFmtId="164" formatCode="_-* #,##0.00\ _€_-;\-* #,##0.00\ _€_-;_-* &quot;-&quot;??\ _€_-;_-@_-"/>
    <numFmt numFmtId="165" formatCode="_-* #,##0.00\ [$€-1]_-;\-* #,##0.00\ [$€-1]_-;_-* &quot;-&quot;??\ [$€-1]_-"/>
    <numFmt numFmtId="166" formatCode="[&gt;=103000000000000]##&quot; &quot;##&quot; &quot;#####&quot; &quot;##&quot; | &quot;##;##&quot; &quot;###&quot; &quot;###&quot; &quot;#####"/>
    <numFmt numFmtId="167" formatCode="[$-F800]dddd\,\ mmmm\ dd\,\ yyyy"/>
    <numFmt numFmtId="168" formatCode="[&gt;=3000000000000]#&quot; &quot;##&quot; &quot;##&quot; &quot;##&quot; &quot;###&quot; &quot;###&quot; | &quot;##;#&quot; &quot;##&quot; &quot;##&quot; &quot;##&quot; &quot;###&quot; &quot;###"/>
    <numFmt numFmtId="169" formatCode="###&quot; &quot;###&quot; &quot;###"/>
    <numFmt numFmtId="170" formatCode="#,##0.00\ &quot;€&quot;"/>
  </numFmts>
  <fonts count="53">
    <font>
      <sz val="10"/>
      <name val="Futura Md BT"/>
    </font>
    <font>
      <sz val="8"/>
      <name val="Futura Md BT"/>
      <family val="2"/>
    </font>
    <font>
      <b/>
      <sz val="25"/>
      <color rgb="FF000000"/>
      <name val="Verdana"/>
      <family val="2"/>
    </font>
    <font>
      <b/>
      <sz val="16"/>
      <color rgb="FF000000"/>
      <name val="Verdana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Verdana"/>
      <family val="2"/>
    </font>
    <font>
      <sz val="10"/>
      <name val="Verdana"/>
      <family val="2"/>
    </font>
    <font>
      <sz val="12"/>
      <color theme="1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16"/>
      <name val="Verdana"/>
      <family val="2"/>
    </font>
    <font>
      <b/>
      <sz val="11"/>
      <name val="Verdana"/>
      <family val="2"/>
    </font>
    <font>
      <sz val="10"/>
      <name val="Futura Md BT"/>
      <family val="2"/>
    </font>
    <font>
      <sz val="5"/>
      <name val="Verdana"/>
      <family val="2"/>
    </font>
    <font>
      <sz val="8"/>
      <name val="Verdana"/>
      <family val="2"/>
    </font>
    <font>
      <b/>
      <sz val="12"/>
      <color rgb="FF000000"/>
      <name val="Verdana"/>
      <family val="2"/>
    </font>
    <font>
      <b/>
      <sz val="10"/>
      <name val="Verdana"/>
      <family val="2"/>
    </font>
    <font>
      <b/>
      <sz val="25"/>
      <name val="Verdana"/>
      <family val="2"/>
    </font>
    <font>
      <b/>
      <sz val="24"/>
      <name val="Verdana"/>
      <family val="2"/>
    </font>
    <font>
      <sz val="24"/>
      <name val="Verdana"/>
      <family val="2"/>
    </font>
    <font>
      <sz val="11"/>
      <color theme="0"/>
      <name val="Verdana"/>
      <family val="2"/>
    </font>
    <font>
      <b/>
      <sz val="11"/>
      <color theme="0"/>
      <name val="Verdana"/>
      <family val="2"/>
    </font>
    <font>
      <b/>
      <sz val="24"/>
      <name val="Futura Lt BT"/>
    </font>
    <font>
      <b/>
      <sz val="16"/>
      <name val="Futura Lt BT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24"/>
      <color theme="0"/>
      <name val="Futura Lt BT"/>
      <family val="2"/>
    </font>
    <font>
      <b/>
      <sz val="16"/>
      <color theme="0"/>
      <name val="Futura Lt BT"/>
      <family val="2"/>
    </font>
    <font>
      <sz val="24"/>
      <color theme="0"/>
      <name val="Arial"/>
      <family val="2"/>
    </font>
    <font>
      <sz val="24"/>
      <color theme="1"/>
      <name val="Arial"/>
      <family val="2"/>
    </font>
    <font>
      <sz val="12"/>
      <color theme="0"/>
      <name val="Futura Lt BT"/>
      <family val="2"/>
    </font>
    <font>
      <sz val="12"/>
      <color theme="0"/>
      <name val="Arial"/>
      <family val="2"/>
    </font>
    <font>
      <sz val="12"/>
      <color theme="4" tint="-0.499984740745262"/>
      <name val="Arial"/>
      <family val="2"/>
    </font>
    <font>
      <sz val="16"/>
      <color theme="0"/>
      <name val="Arial"/>
      <family val="2"/>
    </font>
    <font>
      <sz val="16"/>
      <color theme="4" tint="-0.499984740745262"/>
      <name val="Arial"/>
      <family val="2"/>
    </font>
    <font>
      <b/>
      <sz val="24"/>
      <name val="Futura Lt BT"/>
      <family val="2"/>
    </font>
    <font>
      <sz val="11"/>
      <name val="Futura Lt BT"/>
      <family val="2"/>
    </font>
    <font>
      <b/>
      <sz val="11"/>
      <name val="Futura Lt BT"/>
      <family val="2"/>
    </font>
    <font>
      <sz val="11"/>
      <color theme="1"/>
      <name val="Arial"/>
      <family val="2"/>
    </font>
    <font>
      <sz val="5"/>
      <color theme="8" tint="-0.249977111117893"/>
      <name val="Futura Lt BT"/>
    </font>
    <font>
      <b/>
      <sz val="5"/>
      <color theme="0"/>
      <name val="Futura Lt BT"/>
    </font>
    <font>
      <sz val="5"/>
      <color theme="0"/>
      <name val="Futura Lt BT"/>
    </font>
    <font>
      <sz val="5"/>
      <color theme="4" tint="-0.499984740745262"/>
      <name val="Futura Lt BT"/>
    </font>
    <font>
      <sz val="5"/>
      <name val="Futura Lt BT"/>
    </font>
    <font>
      <b/>
      <sz val="5"/>
      <name val="Futura Lt BT"/>
    </font>
    <font>
      <b/>
      <sz val="12"/>
      <name val="Futura Lt BT"/>
    </font>
    <font>
      <sz val="12"/>
      <name val="Futura Lt BT"/>
    </font>
    <font>
      <b/>
      <sz val="5"/>
      <name val="Futura Lt BT"/>
      <family val="2"/>
    </font>
    <font>
      <sz val="5"/>
      <name val="Arial"/>
      <family val="2"/>
    </font>
    <font>
      <sz val="5"/>
      <name val="Futura Lt BT"/>
      <family val="2"/>
    </font>
    <font>
      <b/>
      <sz val="20"/>
      <color theme="0" tint="-4.9989318521683403E-2"/>
      <name val="Futura Lt BT"/>
    </font>
    <font>
      <b/>
      <sz val="5"/>
      <color theme="0" tint="-4.9989318521683403E-2"/>
      <name val="Futura Lt BT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8" fillId="0" borderId="0"/>
  </cellStyleXfs>
  <cellXfs count="246">
    <xf numFmtId="0" fontId="0" fillId="0" borderId="0" xfId="0"/>
    <xf numFmtId="0" fontId="0" fillId="0" borderId="0" xfId="0" applyAlignment="1">
      <alignment vertical="center"/>
    </xf>
    <xf numFmtId="0" fontId="6" fillId="0" borderId="0" xfId="1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left" vertical="center" readingOrder="1"/>
    </xf>
    <xf numFmtId="0" fontId="6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6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/>
    <xf numFmtId="0" fontId="13" fillId="0" borderId="0" xfId="0" applyFont="1" applyAlignment="1">
      <alignment vertical="center"/>
    </xf>
    <xf numFmtId="0" fontId="7" fillId="0" borderId="0" xfId="0" applyFont="1" applyAlignment="1" applyProtection="1">
      <alignment vertical="center" readingOrder="1"/>
    </xf>
    <xf numFmtId="0" fontId="7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6" fillId="0" borderId="0" xfId="0" applyFont="1" applyAlignment="1">
      <alignment vertical="center" readingOrder="1"/>
    </xf>
    <xf numFmtId="0" fontId="6" fillId="0" borderId="0" xfId="0" applyFont="1" applyBorder="1" applyAlignment="1">
      <alignment vertical="center" readingOrder="1"/>
    </xf>
    <xf numFmtId="0" fontId="7" fillId="0" borderId="0" xfId="0" applyFont="1" applyAlignment="1">
      <alignment horizontal="center" vertical="center" readingOrder="1"/>
    </xf>
    <xf numFmtId="0" fontId="7" fillId="0" borderId="0" xfId="0" applyFont="1" applyBorder="1" applyAlignment="1">
      <alignment vertical="center" readingOrder="1"/>
    </xf>
    <xf numFmtId="0" fontId="7" fillId="0" borderId="0" xfId="0" applyFont="1" applyFill="1" applyBorder="1" applyAlignment="1" applyProtection="1">
      <alignment horizontal="center" vertical="center" wrapText="1" readingOrder="1"/>
    </xf>
    <xf numFmtId="0" fontId="7" fillId="0" borderId="0" xfId="0" applyFont="1" applyBorder="1" applyAlignment="1" applyProtection="1">
      <alignment horizontal="center" vertical="center" readingOrder="1"/>
      <protection locked="0"/>
    </xf>
    <xf numFmtId="0" fontId="9" fillId="0" borderId="0" xfId="0" applyFont="1" applyBorder="1" applyAlignment="1">
      <alignment vertical="center" readingOrder="1"/>
    </xf>
    <xf numFmtId="0" fontId="6" fillId="0" borderId="0" xfId="0" applyFont="1" applyBorder="1" applyAlignment="1" applyProtection="1">
      <alignment vertical="center" readingOrder="1"/>
    </xf>
    <xf numFmtId="2" fontId="9" fillId="0" borderId="0" xfId="0" applyNumberFormat="1" applyFont="1" applyAlignment="1">
      <alignment horizontal="center" vertical="center" readingOrder="1"/>
    </xf>
    <xf numFmtId="2" fontId="7" fillId="0" borderId="0" xfId="0" applyNumberFormat="1" applyFont="1" applyAlignment="1">
      <alignment horizontal="center" vertical="center" readingOrder="1"/>
    </xf>
    <xf numFmtId="0" fontId="7" fillId="0" borderId="0" xfId="0" applyNumberFormat="1" applyFont="1" applyBorder="1" applyAlignment="1" applyProtection="1">
      <alignment vertical="center" readingOrder="1"/>
      <protection locked="0"/>
    </xf>
    <xf numFmtId="0" fontId="14" fillId="0" borderId="0" xfId="0" applyFont="1" applyAlignment="1">
      <alignment vertical="center" readingOrder="1"/>
    </xf>
    <xf numFmtId="0" fontId="14" fillId="0" borderId="0" xfId="0" applyFont="1" applyAlignment="1">
      <alignment horizontal="center" vertical="center" readingOrder="1"/>
    </xf>
    <xf numFmtId="0" fontId="7" fillId="0" borderId="0" xfId="0" applyFont="1" applyBorder="1" applyAlignment="1">
      <alignment horizontal="center" vertical="center" readingOrder="1"/>
    </xf>
    <xf numFmtId="0" fontId="9" fillId="0" borderId="0" xfId="0" applyFont="1" applyBorder="1" applyAlignment="1">
      <alignment horizontal="center" vertical="center" readingOrder="1"/>
    </xf>
    <xf numFmtId="0" fontId="11" fillId="0" borderId="0" xfId="0" applyFont="1" applyBorder="1" applyAlignment="1">
      <alignment horizontal="center" vertical="center" readingOrder="1"/>
    </xf>
    <xf numFmtId="0" fontId="11" fillId="0" borderId="0" xfId="0" applyFont="1" applyBorder="1" applyAlignment="1">
      <alignment vertical="center" readingOrder="1"/>
    </xf>
    <xf numFmtId="0" fontId="7" fillId="0" borderId="0" xfId="0" applyFont="1" applyFill="1" applyBorder="1" applyAlignment="1" applyProtection="1">
      <alignment vertical="center" wrapText="1" readingOrder="1"/>
      <protection locked="0"/>
    </xf>
    <xf numFmtId="0" fontId="7" fillId="0" borderId="0" xfId="0" applyFont="1" applyBorder="1" applyAlignment="1" applyProtection="1">
      <alignment vertical="center" wrapText="1" readingOrder="1"/>
      <protection locked="0"/>
    </xf>
    <xf numFmtId="0" fontId="6" fillId="0" borderId="0" xfId="0" applyFont="1" applyFill="1" applyBorder="1" applyAlignment="1" applyProtection="1">
      <alignment horizontal="center" vertical="center" readingOrder="1"/>
    </xf>
    <xf numFmtId="166" fontId="7" fillId="0" borderId="0" xfId="0" applyNumberFormat="1" applyFont="1" applyBorder="1" applyAlignment="1" applyProtection="1">
      <alignment horizontal="center" vertical="center" readingOrder="1"/>
      <protection locked="0"/>
    </xf>
    <xf numFmtId="0" fontId="6" fillId="0" borderId="0" xfId="0" applyFont="1" applyFill="1" applyBorder="1" applyAlignment="1">
      <alignment vertical="center" readingOrder="1"/>
    </xf>
    <xf numFmtId="0" fontId="7" fillId="0" borderId="0" xfId="0" applyFont="1" applyBorder="1" applyAlignment="1" applyProtection="1">
      <alignment vertical="center" readingOrder="1"/>
    </xf>
    <xf numFmtId="6" fontId="6" fillId="0" borderId="0" xfId="0" applyNumberFormat="1" applyFont="1" applyFill="1" applyBorder="1" applyAlignment="1" applyProtection="1">
      <alignment horizontal="center" vertical="center" readingOrder="1"/>
    </xf>
    <xf numFmtId="0" fontId="7" fillId="0" borderId="14" xfId="0" applyFont="1" applyBorder="1" applyAlignment="1" applyProtection="1">
      <alignment horizontal="center" vertical="center" wrapText="1" readingOrder="1"/>
    </xf>
    <xf numFmtId="0" fontId="7" fillId="0" borderId="1" xfId="0" applyFont="1" applyBorder="1" applyAlignment="1" applyProtection="1">
      <alignment horizontal="center" vertical="center" wrapText="1" readingOrder="1"/>
    </xf>
    <xf numFmtId="0" fontId="7" fillId="0" borderId="15" xfId="0" applyFont="1" applyBorder="1" applyAlignment="1" applyProtection="1">
      <alignment horizontal="center" vertical="center" wrapText="1" readingOrder="1"/>
    </xf>
    <xf numFmtId="1" fontId="7" fillId="0" borderId="19" xfId="0" applyNumberFormat="1" applyFont="1" applyBorder="1" applyAlignment="1" applyProtection="1">
      <alignment horizontal="center" vertical="center" readingOrder="1"/>
    </xf>
    <xf numFmtId="1" fontId="7" fillId="0" borderId="7" xfId="0" applyNumberFormat="1" applyFont="1" applyFill="1" applyBorder="1" applyAlignment="1" applyProtection="1">
      <alignment horizontal="center" vertical="center" readingOrder="1"/>
    </xf>
    <xf numFmtId="0" fontId="12" fillId="0" borderId="0" xfId="0" applyFont="1" applyFill="1" applyBorder="1" applyAlignment="1" applyProtection="1">
      <alignment horizontal="center" vertical="center" readingOrder="1"/>
    </xf>
    <xf numFmtId="4" fontId="14" fillId="0" borderId="0" xfId="0" applyNumberFormat="1" applyFont="1" applyAlignment="1">
      <alignment horizontal="right" vertical="center" readingOrder="1"/>
    </xf>
    <xf numFmtId="4" fontId="7" fillId="0" borderId="0" xfId="0" applyNumberFormat="1" applyFont="1" applyAlignment="1">
      <alignment horizontal="right" vertical="center" readingOrder="1"/>
    </xf>
    <xf numFmtId="4" fontId="11" fillId="0" borderId="0" xfId="0" applyNumberFormat="1" applyFont="1" applyBorder="1" applyAlignment="1">
      <alignment horizontal="right" vertical="center" readingOrder="1"/>
    </xf>
    <xf numFmtId="4" fontId="7" fillId="0" borderId="0" xfId="0" applyNumberFormat="1" applyFont="1" applyBorder="1" applyAlignment="1">
      <alignment horizontal="right" vertical="center" readingOrder="1"/>
    </xf>
    <xf numFmtId="4" fontId="9" fillId="0" borderId="0" xfId="0" applyNumberFormat="1" applyFont="1" applyBorder="1" applyAlignment="1">
      <alignment horizontal="right" vertical="center" readingOrder="1"/>
    </xf>
    <xf numFmtId="1" fontId="7" fillId="0" borderId="22" xfId="0" applyNumberFormat="1" applyFont="1" applyBorder="1" applyAlignment="1" applyProtection="1">
      <alignment horizontal="center" vertical="center" readingOrder="1"/>
    </xf>
    <xf numFmtId="0" fontId="6" fillId="0" borderId="0" xfId="0" applyFont="1" applyBorder="1" applyAlignment="1" applyProtection="1">
      <alignment horizontal="center" vertical="center" readingOrder="1"/>
    </xf>
    <xf numFmtId="0" fontId="7" fillId="0" borderId="29" xfId="0" applyFont="1" applyFill="1" applyBorder="1" applyAlignment="1" applyProtection="1">
      <alignment horizontal="left" vertical="center" wrapText="1" readingOrder="1"/>
    </xf>
    <xf numFmtId="0" fontId="3" fillId="0" borderId="4" xfId="0" applyFont="1" applyBorder="1" applyAlignment="1" applyProtection="1">
      <alignment horizontal="center" vertical="center" readingOrder="1"/>
      <protection locked="0"/>
    </xf>
    <xf numFmtId="0" fontId="7" fillId="0" borderId="29" xfId="0" applyFont="1" applyFill="1" applyBorder="1" applyAlignment="1" applyProtection="1">
      <alignment vertical="center" wrapText="1" readingOrder="1"/>
    </xf>
    <xf numFmtId="1" fontId="7" fillId="0" borderId="30" xfId="0" applyNumberFormat="1" applyFont="1" applyBorder="1" applyAlignment="1" applyProtection="1">
      <alignment horizontal="center" vertical="center" readingOrder="1"/>
    </xf>
    <xf numFmtId="0" fontId="11" fillId="0" borderId="5" xfId="0" applyFont="1" applyBorder="1" applyAlignment="1" applyProtection="1">
      <alignment horizontal="center" vertical="center" wrapText="1" readingOrder="1"/>
    </xf>
    <xf numFmtId="3" fontId="9" fillId="0" borderId="14" xfId="0" applyNumberFormat="1" applyFont="1" applyBorder="1" applyAlignment="1" applyProtection="1">
      <alignment horizontal="center" vertical="center" readingOrder="1"/>
    </xf>
    <xf numFmtId="1" fontId="7" fillId="0" borderId="18" xfId="0" applyNumberFormat="1" applyFont="1" applyBorder="1" applyAlignment="1" applyProtection="1">
      <alignment horizontal="center" vertical="center" readingOrder="1"/>
      <protection locked="0"/>
    </xf>
    <xf numFmtId="1" fontId="7" fillId="0" borderId="19" xfId="0" applyNumberFormat="1" applyFont="1" applyBorder="1" applyAlignment="1" applyProtection="1">
      <alignment horizontal="center" vertical="center" readingOrder="1"/>
      <protection locked="0"/>
    </xf>
    <xf numFmtId="1" fontId="7" fillId="0" borderId="19" xfId="0" applyNumberFormat="1" applyFont="1" applyFill="1" applyBorder="1" applyAlignment="1" applyProtection="1">
      <alignment horizontal="center" vertical="center" readingOrder="1"/>
      <protection locked="0"/>
    </xf>
    <xf numFmtId="1" fontId="7" fillId="0" borderId="22" xfId="0" applyNumberFormat="1" applyFont="1" applyFill="1" applyBorder="1" applyAlignment="1" applyProtection="1">
      <alignment horizontal="center" vertical="center" readingOrder="1"/>
      <protection locked="0"/>
    </xf>
    <xf numFmtId="0" fontId="10" fillId="0" borderId="3" xfId="0" applyFont="1" applyFill="1" applyBorder="1" applyAlignment="1" applyProtection="1">
      <alignment horizontal="right" vertical="center" wrapText="1" readingOrder="1"/>
    </xf>
    <xf numFmtId="1" fontId="9" fillId="0" borderId="14" xfId="0" applyNumberFormat="1" applyFont="1" applyFill="1" applyBorder="1" applyAlignment="1" applyProtection="1">
      <alignment horizontal="center" vertical="center" readingOrder="1"/>
    </xf>
    <xf numFmtId="4" fontId="9" fillId="0" borderId="0" xfId="0" applyNumberFormat="1" applyFont="1" applyAlignment="1">
      <alignment horizontal="right" vertical="center" readingOrder="1"/>
    </xf>
    <xf numFmtId="0" fontId="9" fillId="0" borderId="0" xfId="0" applyFont="1" applyAlignment="1">
      <alignment horizontal="center" vertical="center" readingOrder="1"/>
    </xf>
    <xf numFmtId="0" fontId="10" fillId="0" borderId="4" xfId="0" applyFont="1" applyFill="1" applyBorder="1" applyAlignment="1" applyProtection="1">
      <alignment horizontal="center" vertical="center" wrapText="1" readingOrder="1"/>
    </xf>
    <xf numFmtId="3" fontId="9" fillId="0" borderId="15" xfId="0" applyNumberFormat="1" applyFont="1" applyBorder="1" applyAlignment="1" applyProtection="1">
      <alignment horizontal="center" vertical="center" readingOrder="1"/>
    </xf>
    <xf numFmtId="0" fontId="17" fillId="0" borderId="0" xfId="0" applyFont="1" applyAlignment="1">
      <alignment vertical="center" readingOrder="1"/>
    </xf>
    <xf numFmtId="0" fontId="17" fillId="0" borderId="0" xfId="0" applyFont="1" applyFill="1" applyBorder="1" applyAlignment="1" applyProtection="1">
      <alignment horizontal="center" vertical="center" readingOrder="1"/>
    </xf>
    <xf numFmtId="0" fontId="11" fillId="0" borderId="0" xfId="0" applyFont="1" applyBorder="1" applyAlignment="1" applyProtection="1">
      <alignment horizontal="center" vertical="center" wrapText="1" readingOrder="1"/>
    </xf>
    <xf numFmtId="0" fontId="7" fillId="0" borderId="0" xfId="0" applyFont="1" applyBorder="1" applyAlignment="1" applyProtection="1">
      <alignment horizontal="center" vertical="center" readingOrder="1"/>
    </xf>
    <xf numFmtId="0" fontId="18" fillId="0" borderId="0" xfId="0" applyFont="1" applyBorder="1" applyAlignment="1" applyProtection="1">
      <alignment horizontal="center" vertical="center" readingOrder="1"/>
    </xf>
    <xf numFmtId="0" fontId="20" fillId="0" borderId="0" xfId="0" applyFont="1" applyAlignment="1">
      <alignment vertical="center" readingOrder="1"/>
    </xf>
    <xf numFmtId="14" fontId="19" fillId="0" borderId="0" xfId="0" applyNumberFormat="1" applyFont="1" applyBorder="1" applyAlignment="1" applyProtection="1">
      <alignment horizontal="left" vertical="center" readingOrder="1"/>
      <protection locked="0"/>
    </xf>
    <xf numFmtId="4" fontId="6" fillId="0" borderId="0" xfId="0" applyNumberFormat="1" applyFont="1" applyBorder="1" applyAlignment="1">
      <alignment horizontal="right" vertical="center" readingOrder="1"/>
    </xf>
    <xf numFmtId="0" fontId="6" fillId="0" borderId="0" xfId="0" applyFont="1" applyBorder="1" applyAlignment="1">
      <alignment horizontal="center" vertical="center" readingOrder="1"/>
    </xf>
    <xf numFmtId="0" fontId="6" fillId="0" borderId="0" xfId="0" applyFont="1" applyFill="1" applyBorder="1" applyAlignment="1" applyProtection="1">
      <alignment horizontal="left" vertical="center" wrapText="1" readingOrder="1"/>
    </xf>
    <xf numFmtId="4" fontId="6" fillId="0" borderId="27" xfId="0" applyNumberFormat="1" applyFont="1" applyFill="1" applyBorder="1" applyAlignment="1" applyProtection="1">
      <alignment horizontal="right" vertical="center" wrapText="1" readingOrder="1"/>
    </xf>
    <xf numFmtId="4" fontId="6" fillId="0" borderId="21" xfId="0" applyNumberFormat="1" applyFont="1" applyBorder="1" applyAlignment="1" applyProtection="1">
      <alignment horizontal="right" vertical="center" readingOrder="1"/>
    </xf>
    <xf numFmtId="4" fontId="6" fillId="0" borderId="25" xfId="0" applyNumberFormat="1" applyFont="1" applyBorder="1" applyAlignment="1" applyProtection="1">
      <alignment horizontal="right" vertical="center" readingOrder="1"/>
    </xf>
    <xf numFmtId="1" fontId="6" fillId="0" borderId="28" xfId="0" applyNumberFormat="1" applyFont="1" applyBorder="1" applyAlignment="1" applyProtection="1">
      <alignment horizontal="center" vertical="center" readingOrder="1"/>
    </xf>
    <xf numFmtId="3" fontId="7" fillId="0" borderId="11" xfId="0" applyNumberFormat="1" applyFont="1" applyFill="1" applyBorder="1" applyAlignment="1" applyProtection="1">
      <alignment horizontal="right" vertical="center" wrapText="1" readingOrder="1"/>
      <protection locked="0"/>
    </xf>
    <xf numFmtId="3" fontId="7" fillId="0" borderId="12" xfId="0" applyNumberFormat="1" applyFont="1" applyBorder="1" applyAlignment="1" applyProtection="1">
      <alignment horizontal="right" vertical="center" readingOrder="1"/>
      <protection locked="0"/>
    </xf>
    <xf numFmtId="3" fontId="7" fillId="0" borderId="12" xfId="0" applyNumberFormat="1" applyFont="1" applyBorder="1" applyAlignment="1" applyProtection="1">
      <alignment horizontal="right" vertical="center" readingOrder="1"/>
    </xf>
    <xf numFmtId="3" fontId="7" fillId="0" borderId="13" xfId="0" applyNumberFormat="1" applyFont="1" applyBorder="1" applyAlignment="1" applyProtection="1">
      <alignment horizontal="right" vertical="center" readingOrder="1"/>
    </xf>
    <xf numFmtId="3" fontId="7" fillId="0" borderId="9" xfId="0" applyNumberFormat="1" applyFont="1" applyFill="1" applyBorder="1" applyAlignment="1" applyProtection="1">
      <alignment horizontal="right" vertical="center" wrapText="1" readingOrder="1"/>
      <protection locked="0"/>
    </xf>
    <xf numFmtId="3" fontId="7" fillId="0" borderId="6" xfId="0" applyNumberFormat="1" applyFont="1" applyBorder="1" applyAlignment="1" applyProtection="1">
      <alignment horizontal="right" vertical="center" readingOrder="1"/>
      <protection locked="0"/>
    </xf>
    <xf numFmtId="3" fontId="7" fillId="0" borderId="6" xfId="0" applyNumberFormat="1" applyFont="1" applyBorder="1" applyAlignment="1" applyProtection="1">
      <alignment horizontal="right" vertical="center" readingOrder="1"/>
    </xf>
    <xf numFmtId="3" fontId="7" fillId="0" borderId="10" xfId="0" applyNumberFormat="1" applyFont="1" applyBorder="1" applyAlignment="1" applyProtection="1">
      <alignment horizontal="right" vertical="center" readingOrder="1"/>
    </xf>
    <xf numFmtId="3" fontId="7" fillId="0" borderId="23" xfId="0" applyNumberFormat="1" applyFont="1" applyFill="1" applyBorder="1" applyAlignment="1" applyProtection="1">
      <alignment horizontal="right" vertical="center" wrapText="1" readingOrder="1"/>
      <protection locked="0"/>
    </xf>
    <xf numFmtId="3" fontId="7" fillId="0" borderId="20" xfId="0" applyNumberFormat="1" applyFont="1" applyBorder="1" applyAlignment="1" applyProtection="1">
      <alignment horizontal="right" vertical="center" readingOrder="1"/>
      <protection locked="0"/>
    </xf>
    <xf numFmtId="3" fontId="7" fillId="0" borderId="20" xfId="0" applyNumberFormat="1" applyFont="1" applyBorder="1" applyAlignment="1" applyProtection="1">
      <alignment horizontal="right" vertical="center" readingOrder="1"/>
    </xf>
    <xf numFmtId="3" fontId="7" fillId="0" borderId="24" xfId="0" applyNumberFormat="1" applyFont="1" applyBorder="1" applyAlignment="1" applyProtection="1">
      <alignment horizontal="right" vertical="center" readingOrder="1"/>
    </xf>
    <xf numFmtId="3" fontId="7" fillId="0" borderId="11" xfId="0" applyNumberFormat="1" applyFont="1" applyFill="1" applyBorder="1" applyAlignment="1" applyProtection="1">
      <alignment horizontal="right" vertical="center" wrapText="1" readingOrder="1"/>
    </xf>
    <xf numFmtId="3" fontId="7" fillId="0" borderId="9" xfId="0" applyNumberFormat="1" applyFont="1" applyFill="1" applyBorder="1" applyAlignment="1" applyProtection="1">
      <alignment horizontal="right" vertical="center" wrapText="1" readingOrder="1"/>
    </xf>
    <xf numFmtId="3" fontId="7" fillId="0" borderId="23" xfId="0" applyNumberFormat="1" applyFont="1" applyFill="1" applyBorder="1" applyAlignment="1" applyProtection="1">
      <alignment horizontal="right" vertical="center" wrapText="1" readingOrder="1"/>
    </xf>
    <xf numFmtId="3" fontId="7" fillId="0" borderId="21" xfId="0" applyNumberFormat="1" applyFont="1" applyBorder="1" applyAlignment="1" applyProtection="1">
      <alignment horizontal="right" vertical="center" readingOrder="1"/>
    </xf>
    <xf numFmtId="3" fontId="7" fillId="0" borderId="25" xfId="0" applyNumberFormat="1" applyFont="1" applyBorder="1" applyAlignment="1" applyProtection="1">
      <alignment horizontal="right" vertical="center" readingOrder="1"/>
    </xf>
    <xf numFmtId="3" fontId="9" fillId="0" borderId="14" xfId="0" applyNumberFormat="1" applyFont="1" applyFill="1" applyBorder="1" applyAlignment="1" applyProtection="1">
      <alignment horizontal="right" vertical="center" wrapText="1" readingOrder="1"/>
    </xf>
    <xf numFmtId="3" fontId="9" fillId="0" borderId="1" xfId="0" applyNumberFormat="1" applyFont="1" applyBorder="1" applyAlignment="1" applyProtection="1">
      <alignment horizontal="right" vertical="center" readingOrder="1"/>
    </xf>
    <xf numFmtId="3" fontId="9" fillId="0" borderId="26" xfId="0" applyNumberFormat="1" applyFont="1" applyBorder="1" applyAlignment="1" applyProtection="1">
      <alignment horizontal="right" vertical="center" readingOrder="1"/>
    </xf>
    <xf numFmtId="3" fontId="9" fillId="0" borderId="15" xfId="0" applyNumberFormat="1" applyFont="1" applyBorder="1" applyAlignment="1" applyProtection="1">
      <alignment horizontal="right" vertical="center" readingOrder="1"/>
    </xf>
    <xf numFmtId="3" fontId="9" fillId="0" borderId="14" xfId="0" applyNumberFormat="1" applyFont="1" applyBorder="1" applyAlignment="1" applyProtection="1">
      <alignment vertical="center" readingOrder="1"/>
    </xf>
    <xf numFmtId="3" fontId="9" fillId="0" borderId="1" xfId="0" applyNumberFormat="1" applyFont="1" applyBorder="1" applyAlignment="1" applyProtection="1">
      <alignment vertical="center" readingOrder="1"/>
    </xf>
    <xf numFmtId="3" fontId="9" fillId="0" borderId="15" xfId="0" applyNumberFormat="1" applyFont="1" applyBorder="1" applyAlignment="1" applyProtection="1">
      <alignment vertical="center" readingOrder="1"/>
    </xf>
    <xf numFmtId="3" fontId="9" fillId="0" borderId="1" xfId="0" applyNumberFormat="1" applyFont="1" applyFill="1" applyBorder="1" applyAlignment="1" applyProtection="1">
      <alignment horizontal="right" vertical="center" wrapText="1" readingOrder="1"/>
    </xf>
    <xf numFmtId="3" fontId="9" fillId="0" borderId="15" xfId="0" applyNumberFormat="1" applyFont="1" applyFill="1" applyBorder="1" applyAlignment="1" applyProtection="1">
      <alignment horizontal="right" vertical="center" wrapText="1" readingOrder="1"/>
    </xf>
    <xf numFmtId="0" fontId="7" fillId="2" borderId="0" xfId="0" applyFont="1" applyFill="1" applyBorder="1" applyAlignment="1" applyProtection="1">
      <alignment horizontal="center" vertical="center" wrapText="1" readingOrder="1"/>
    </xf>
    <xf numFmtId="2" fontId="7" fillId="2" borderId="0" xfId="0" applyNumberFormat="1" applyFont="1" applyFill="1" applyBorder="1" applyAlignment="1" applyProtection="1">
      <alignment horizontal="center" vertical="center" wrapText="1" readingOrder="1"/>
    </xf>
    <xf numFmtId="0" fontId="17" fillId="2" borderId="0" xfId="0" applyFont="1" applyFill="1" applyBorder="1" applyAlignment="1" applyProtection="1">
      <alignment horizontal="center" vertical="center" wrapText="1" readingOrder="1"/>
    </xf>
    <xf numFmtId="0" fontId="7" fillId="2" borderId="0" xfId="0" applyFont="1" applyFill="1" applyBorder="1" applyAlignment="1" applyProtection="1">
      <alignment vertical="center" wrapText="1" readingOrder="1"/>
    </xf>
    <xf numFmtId="0" fontId="17" fillId="2" borderId="0" xfId="0" applyFont="1" applyFill="1" applyBorder="1" applyAlignment="1" applyProtection="1">
      <alignment horizontal="right" vertical="center" readingOrder="1"/>
      <protection locked="0"/>
    </xf>
    <xf numFmtId="0" fontId="17" fillId="2" borderId="0" xfId="0" applyFont="1" applyFill="1" applyBorder="1" applyAlignment="1">
      <alignment vertical="center" readingOrder="1"/>
    </xf>
    <xf numFmtId="0" fontId="6" fillId="2" borderId="0" xfId="0" applyFont="1" applyFill="1" applyBorder="1" applyAlignment="1">
      <alignment vertical="center" readingOrder="1"/>
    </xf>
    <xf numFmtId="0" fontId="14" fillId="0" borderId="0" xfId="0" applyFont="1" applyFill="1" applyBorder="1" applyAlignment="1" applyProtection="1">
      <alignment horizontal="center" vertical="center" readingOrder="1"/>
    </xf>
    <xf numFmtId="0" fontId="14" fillId="0" borderId="0" xfId="0" applyFont="1" applyBorder="1" applyAlignment="1" applyProtection="1">
      <alignment horizontal="center" vertical="center" readingOrder="1"/>
    </xf>
    <xf numFmtId="0" fontId="14" fillId="0" borderId="0" xfId="0" applyFont="1" applyBorder="1" applyAlignment="1" applyProtection="1">
      <alignment vertical="center" readingOrder="1"/>
    </xf>
    <xf numFmtId="0" fontId="7" fillId="0" borderId="0" xfId="0" applyFont="1" applyBorder="1" applyAlignment="1" applyProtection="1">
      <alignment horizontal="center" vertical="center" readingOrder="1"/>
    </xf>
    <xf numFmtId="0" fontId="22" fillId="2" borderId="0" xfId="0" applyFont="1" applyFill="1" applyBorder="1" applyAlignment="1" applyProtection="1">
      <alignment horizontal="center" wrapText="1" readingOrder="1"/>
    </xf>
    <xf numFmtId="0" fontId="21" fillId="2" borderId="0" xfId="0" applyFont="1" applyFill="1" applyBorder="1" applyAlignment="1" applyProtection="1">
      <alignment horizontal="center" wrapText="1" readingOrder="1"/>
    </xf>
    <xf numFmtId="0" fontId="24" fillId="0" borderId="0" xfId="0" applyFont="1" applyAlignment="1">
      <alignment horizontal="center" vertical="center"/>
    </xf>
    <xf numFmtId="0" fontId="25" fillId="0" borderId="0" xfId="0" applyFont="1"/>
    <xf numFmtId="0" fontId="26" fillId="0" borderId="0" xfId="0" applyFont="1"/>
    <xf numFmtId="0" fontId="23" fillId="0" borderId="0" xfId="0" applyFont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2" fillId="0" borderId="0" xfId="0" applyFont="1"/>
    <xf numFmtId="0" fontId="33" fillId="0" borderId="0" xfId="0" applyFont="1"/>
    <xf numFmtId="0" fontId="34" fillId="3" borderId="0" xfId="0" applyFont="1" applyFill="1"/>
    <xf numFmtId="0" fontId="35" fillId="3" borderId="0" xfId="0" applyFont="1" applyFill="1"/>
    <xf numFmtId="0" fontId="24" fillId="0" borderId="0" xfId="0" applyFont="1" applyAlignment="1" applyProtection="1">
      <alignment horizontal="center" vertical="center"/>
      <protection hidden="1"/>
    </xf>
    <xf numFmtId="0" fontId="25" fillId="0" borderId="0" xfId="0" applyFont="1" applyProtection="1">
      <protection hidden="1"/>
    </xf>
    <xf numFmtId="0" fontId="25" fillId="0" borderId="0" xfId="0" applyFont="1" applyAlignment="1" applyProtection="1">
      <alignment vertical="center"/>
      <protection hidden="1"/>
    </xf>
    <xf numFmtId="0" fontId="25" fillId="0" borderId="0" xfId="0" applyFont="1" applyAlignment="1" applyProtection="1">
      <alignment horizontal="left"/>
      <protection hidden="1"/>
    </xf>
    <xf numFmtId="0" fontId="37" fillId="0" borderId="0" xfId="0" applyFont="1" applyAlignment="1" applyProtection="1">
      <alignment horizontal="center" vertical="center"/>
      <protection hidden="1"/>
    </xf>
    <xf numFmtId="0" fontId="38" fillId="0" borderId="0" xfId="0" applyFont="1" applyAlignment="1" applyProtection="1">
      <alignment horizontal="center" vertical="center"/>
      <protection hidden="1"/>
    </xf>
    <xf numFmtId="0" fontId="37" fillId="0" borderId="0" xfId="0" applyFont="1" applyAlignment="1" applyProtection="1">
      <alignment horizontal="center"/>
      <protection hidden="1"/>
    </xf>
    <xf numFmtId="0" fontId="37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39" fillId="0" borderId="0" xfId="0" applyFont="1"/>
    <xf numFmtId="0" fontId="2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readingOrder="1"/>
    </xf>
    <xf numFmtId="0" fontId="18" fillId="0" borderId="0" xfId="0" applyFont="1" applyFill="1" applyBorder="1" applyAlignment="1" applyProtection="1">
      <alignment horizontal="center" vertical="center" readingOrder="1"/>
    </xf>
    <xf numFmtId="0" fontId="7" fillId="0" borderId="0" xfId="0" applyFont="1" applyFill="1" applyBorder="1" applyAlignment="1" applyProtection="1">
      <alignment horizontal="center" vertical="center" readingOrder="1"/>
    </xf>
    <xf numFmtId="0" fontId="25" fillId="0" borderId="0" xfId="0" applyFont="1" applyFill="1"/>
    <xf numFmtId="0" fontId="26" fillId="0" borderId="0" xfId="0" applyFont="1" applyFill="1"/>
    <xf numFmtId="0" fontId="14" fillId="0" borderId="0" xfId="0" applyFont="1" applyFill="1" applyAlignment="1">
      <alignment horizontal="center" vertical="center" readingOrder="1"/>
    </xf>
    <xf numFmtId="0" fontId="7" fillId="2" borderId="0" xfId="0" applyFont="1" applyFill="1" applyBorder="1" applyAlignment="1">
      <alignment vertical="center" readingOrder="1"/>
    </xf>
    <xf numFmtId="0" fontId="41" fillId="0" borderId="0" xfId="0" applyFont="1" applyAlignment="1">
      <alignment horizontal="center" vertical="center"/>
    </xf>
    <xf numFmtId="0" fontId="42" fillId="0" borderId="0" xfId="0" applyFont="1"/>
    <xf numFmtId="0" fontId="42" fillId="3" borderId="0" xfId="0" applyFont="1" applyFill="1"/>
    <xf numFmtId="0" fontId="43" fillId="3" borderId="0" xfId="0" applyFont="1" applyFill="1"/>
    <xf numFmtId="0" fontId="22" fillId="2" borderId="0" xfId="0" applyFont="1" applyFill="1" applyBorder="1" applyAlignment="1" applyProtection="1">
      <alignment wrapText="1" readingOrder="1"/>
    </xf>
    <xf numFmtId="0" fontId="22" fillId="2" borderId="0" xfId="0" applyFont="1" applyFill="1" applyBorder="1" applyAlignment="1" applyProtection="1">
      <alignment vertical="center" wrapText="1" readingOrder="1"/>
    </xf>
    <xf numFmtId="0" fontId="17" fillId="0" borderId="34" xfId="0" applyFont="1" applyFill="1" applyBorder="1" applyAlignment="1">
      <alignment vertical="top" readingOrder="1"/>
    </xf>
    <xf numFmtId="167" fontId="17" fillId="2" borderId="0" xfId="0" applyNumberFormat="1" applyFont="1" applyFill="1" applyBorder="1" applyAlignment="1" applyProtection="1">
      <alignment vertical="center" readingOrder="1"/>
    </xf>
    <xf numFmtId="0" fontId="17" fillId="2" borderId="0" xfId="0" applyFont="1" applyFill="1" applyBorder="1" applyAlignment="1" applyProtection="1">
      <alignment horizontal="right" vertical="center" readingOrder="1"/>
    </xf>
    <xf numFmtId="0" fontId="14" fillId="2" borderId="0" xfId="0" applyFont="1" applyFill="1" applyBorder="1" applyAlignment="1">
      <alignment vertical="center" readingOrder="1"/>
    </xf>
    <xf numFmtId="167" fontId="17" fillId="0" borderId="0" xfId="0" applyNumberFormat="1" applyFont="1" applyFill="1" applyBorder="1" applyAlignment="1" applyProtection="1">
      <alignment vertical="center" readingOrder="1"/>
    </xf>
    <xf numFmtId="0" fontId="14" fillId="0" borderId="0" xfId="0" applyFont="1" applyFill="1" applyBorder="1" applyAlignment="1">
      <alignment vertical="center" readingOrder="1"/>
    </xf>
    <xf numFmtId="0" fontId="17" fillId="2" borderId="31" xfId="0" applyFont="1" applyFill="1" applyBorder="1" applyAlignment="1">
      <alignment vertical="top" readingOrder="1"/>
    </xf>
    <xf numFmtId="0" fontId="17" fillId="2" borderId="32" xfId="0" applyFont="1" applyFill="1" applyBorder="1" applyAlignment="1">
      <alignment vertical="top" readingOrder="1"/>
    </xf>
    <xf numFmtId="0" fontId="17" fillId="2" borderId="34" xfId="0" applyFont="1" applyFill="1" applyBorder="1" applyAlignment="1">
      <alignment vertical="top" readingOrder="1"/>
    </xf>
    <xf numFmtId="0" fontId="17" fillId="2" borderId="0" xfId="0" applyFont="1" applyFill="1" applyBorder="1" applyAlignment="1">
      <alignment vertical="top" readingOrder="1"/>
    </xf>
    <xf numFmtId="0" fontId="17" fillId="2" borderId="36" xfId="0" applyFont="1" applyFill="1" applyBorder="1" applyAlignment="1">
      <alignment vertical="top" readingOrder="1"/>
    </xf>
    <xf numFmtId="0" fontId="17" fillId="2" borderId="37" xfId="0" applyFont="1" applyFill="1" applyBorder="1" applyAlignment="1">
      <alignment vertical="top" readingOrder="1"/>
    </xf>
    <xf numFmtId="0" fontId="45" fillId="0" borderId="0" xfId="0" applyFont="1" applyAlignment="1">
      <alignment horizontal="center" vertical="center"/>
    </xf>
    <xf numFmtId="0" fontId="44" fillId="0" borderId="0" xfId="0" applyFont="1"/>
    <xf numFmtId="0" fontId="44" fillId="3" borderId="0" xfId="0" applyFont="1" applyFill="1"/>
    <xf numFmtId="0" fontId="46" fillId="0" borderId="0" xfId="0" applyFont="1" applyFill="1"/>
    <xf numFmtId="0" fontId="46" fillId="0" borderId="0" xfId="0" applyFont="1" applyAlignment="1">
      <alignment horizontal="center" vertical="center"/>
    </xf>
    <xf numFmtId="0" fontId="46" fillId="0" borderId="0" xfId="0" applyFont="1"/>
    <xf numFmtId="0" fontId="46" fillId="3" borderId="0" xfId="0" applyFont="1" applyFill="1"/>
    <xf numFmtId="168" fontId="46" fillId="0" borderId="0" xfId="0" applyNumberFormat="1" applyFont="1" applyFill="1" applyAlignment="1" applyProtection="1">
      <alignment horizontal="center" vertical="center"/>
      <protection locked="0"/>
    </xf>
    <xf numFmtId="0" fontId="47" fillId="0" borderId="0" xfId="0" applyFont="1"/>
    <xf numFmtId="0" fontId="47" fillId="3" borderId="0" xfId="0" applyFont="1" applyFill="1"/>
    <xf numFmtId="0" fontId="45" fillId="0" borderId="0" xfId="0" applyFont="1" applyAlignment="1">
      <alignment vertical="center"/>
    </xf>
    <xf numFmtId="0" fontId="45" fillId="0" borderId="0" xfId="0" applyFont="1" applyAlignment="1">
      <alignment horizontal="left" vertical="center"/>
    </xf>
    <xf numFmtId="169" fontId="45" fillId="0" borderId="0" xfId="0" applyNumberFormat="1" applyFont="1" applyAlignment="1">
      <alignment horizontal="left" vertical="center"/>
    </xf>
    <xf numFmtId="169" fontId="45" fillId="0" borderId="0" xfId="0" applyNumberFormat="1" applyFont="1" applyAlignment="1">
      <alignment horizontal="right" vertical="center"/>
    </xf>
    <xf numFmtId="0" fontId="46" fillId="0" borderId="0" xfId="0" applyFont="1" applyAlignment="1" applyProtection="1">
      <alignment vertical="center"/>
      <protection locked="0"/>
    </xf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vertical="center"/>
    </xf>
    <xf numFmtId="0" fontId="49" fillId="0" borderId="0" xfId="0" applyFont="1"/>
    <xf numFmtId="0" fontId="49" fillId="3" borderId="0" xfId="0" applyFont="1" applyFill="1"/>
    <xf numFmtId="0" fontId="25" fillId="0" borderId="0" xfId="0" applyFont="1" applyAlignment="1">
      <alignment vertical="center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52" fillId="0" borderId="0" xfId="0" applyFont="1" applyAlignment="1">
      <alignment horizontal="center" vertical="center"/>
    </xf>
    <xf numFmtId="0" fontId="52" fillId="0" borderId="0" xfId="0" applyFont="1" applyAlignment="1">
      <alignment vertical="center"/>
    </xf>
    <xf numFmtId="170" fontId="46" fillId="0" borderId="0" xfId="0" applyNumberFormat="1" applyFont="1" applyAlignment="1" applyProtection="1">
      <alignment vertical="center"/>
      <protection locked="0"/>
    </xf>
    <xf numFmtId="170" fontId="46" fillId="0" borderId="0" xfId="0" applyNumberFormat="1" applyFont="1" applyAlignment="1" applyProtection="1">
      <alignment horizontal="right" vertical="center"/>
      <protection locked="0"/>
    </xf>
    <xf numFmtId="1" fontId="46" fillId="0" borderId="0" xfId="0" applyNumberFormat="1" applyFont="1" applyAlignment="1" applyProtection="1">
      <alignment horizontal="center" vertical="center"/>
      <protection locked="0"/>
    </xf>
    <xf numFmtId="0" fontId="46" fillId="0" borderId="0" xfId="0" applyFont="1" applyFill="1" applyAlignment="1" applyProtection="1">
      <alignment wrapText="1"/>
    </xf>
    <xf numFmtId="0" fontId="46" fillId="0" borderId="0" xfId="0" applyFont="1" applyFill="1" applyAlignment="1" applyProtection="1">
      <alignment vertical="center"/>
    </xf>
    <xf numFmtId="0" fontId="46" fillId="0" borderId="0" xfId="0" applyFont="1" applyAlignment="1" applyProtection="1">
      <alignment vertical="center"/>
    </xf>
    <xf numFmtId="0" fontId="46" fillId="0" borderId="0" xfId="0" applyFont="1" applyAlignment="1" applyProtection="1">
      <alignment horizontal="left" vertical="center"/>
    </xf>
    <xf numFmtId="169" fontId="46" fillId="0" borderId="0" xfId="0" applyNumberFormat="1" applyFont="1" applyAlignment="1" applyProtection="1">
      <alignment horizontal="left" vertical="center"/>
    </xf>
    <xf numFmtId="14" fontId="7" fillId="0" borderId="0" xfId="0" applyNumberFormat="1" applyFont="1" applyBorder="1" applyAlignment="1" applyProtection="1">
      <alignment horizontal="center" vertical="center" readingOrder="1"/>
      <protection locked="0"/>
    </xf>
    <xf numFmtId="14" fontId="7" fillId="0" borderId="0" xfId="0" applyNumberFormat="1" applyFont="1" applyFill="1" applyBorder="1" applyAlignment="1" applyProtection="1">
      <alignment horizontal="center" vertical="center" readingOrder="1"/>
      <protection locked="0"/>
    </xf>
    <xf numFmtId="0" fontId="14" fillId="2" borderId="0" xfId="0" applyFont="1" applyFill="1" applyBorder="1" applyAlignment="1">
      <alignment horizontal="center" vertical="center" readingOrder="1"/>
    </xf>
    <xf numFmtId="0" fontId="7" fillId="2" borderId="0" xfId="0" applyFont="1" applyFill="1" applyBorder="1" applyAlignment="1">
      <alignment horizontal="center" vertical="center" readingOrder="1"/>
    </xf>
    <xf numFmtId="0" fontId="15" fillId="0" borderId="0" xfId="0" applyFont="1" applyBorder="1" applyAlignment="1" applyProtection="1">
      <alignment horizontal="center" vertical="center" textRotation="255" readingOrder="1"/>
    </xf>
    <xf numFmtId="0" fontId="7" fillId="0" borderId="0" xfId="0" applyFont="1" applyBorder="1" applyAlignment="1" applyProtection="1">
      <alignment horizontal="center" vertical="center" readingOrder="1"/>
    </xf>
    <xf numFmtId="0" fontId="11" fillId="0" borderId="0" xfId="0" applyFont="1" applyBorder="1" applyAlignment="1" applyProtection="1">
      <alignment horizontal="center" vertical="center" wrapText="1" readingOrder="1"/>
    </xf>
    <xf numFmtId="2" fontId="11" fillId="0" borderId="0" xfId="0" applyNumberFormat="1" applyFont="1" applyBorder="1" applyAlignment="1" applyProtection="1">
      <alignment horizontal="center" vertical="center" wrapText="1" readingOrder="1"/>
    </xf>
    <xf numFmtId="0" fontId="19" fillId="0" borderId="0" xfId="0" applyFont="1" applyBorder="1" applyAlignment="1" applyProtection="1">
      <alignment horizontal="left" vertical="center" readingOrder="1"/>
      <protection locked="0"/>
    </xf>
    <xf numFmtId="14" fontId="19" fillId="0" borderId="0" xfId="0" applyNumberFormat="1" applyFont="1" applyBorder="1" applyAlignment="1" applyProtection="1">
      <alignment horizontal="right" vertical="center" readingOrder="1"/>
    </xf>
    <xf numFmtId="0" fontId="17" fillId="2" borderId="0" xfId="0" applyFont="1" applyFill="1" applyBorder="1" applyAlignment="1" applyProtection="1">
      <alignment horizontal="left" vertical="center" readingOrder="1"/>
    </xf>
    <xf numFmtId="167" fontId="17" fillId="2" borderId="0" xfId="0" applyNumberFormat="1" applyFont="1" applyFill="1" applyBorder="1" applyAlignment="1" applyProtection="1">
      <alignment horizontal="left" vertical="center" readingOrder="1"/>
    </xf>
    <xf numFmtId="0" fontId="10" fillId="0" borderId="0" xfId="0" applyFont="1" applyFill="1" applyBorder="1" applyAlignment="1" applyProtection="1">
      <alignment horizontal="left" vertical="center" wrapText="1" readingOrder="1"/>
    </xf>
    <xf numFmtId="0" fontId="17" fillId="0" borderId="31" xfId="0" applyFont="1" applyFill="1" applyBorder="1" applyAlignment="1">
      <alignment horizontal="center" vertical="top" readingOrder="1"/>
    </xf>
    <xf numFmtId="0" fontId="17" fillId="0" borderId="32" xfId="0" applyFont="1" applyFill="1" applyBorder="1" applyAlignment="1">
      <alignment horizontal="center" vertical="top" readingOrder="1"/>
    </xf>
    <xf numFmtId="0" fontId="17" fillId="0" borderId="33" xfId="0" applyFont="1" applyFill="1" applyBorder="1" applyAlignment="1">
      <alignment horizontal="center" vertical="top" readingOrder="1"/>
    </xf>
    <xf numFmtId="0" fontId="17" fillId="0" borderId="34" xfId="0" applyFont="1" applyFill="1" applyBorder="1" applyAlignment="1">
      <alignment horizontal="center" vertical="top" readingOrder="1"/>
    </xf>
    <xf numFmtId="0" fontId="17" fillId="0" borderId="0" xfId="0" applyFont="1" applyFill="1" applyBorder="1" applyAlignment="1">
      <alignment horizontal="center" vertical="top" readingOrder="1"/>
    </xf>
    <xf numFmtId="0" fontId="17" fillId="0" borderId="35" xfId="0" applyFont="1" applyFill="1" applyBorder="1" applyAlignment="1">
      <alignment horizontal="center" vertical="top" readingOrder="1"/>
    </xf>
    <xf numFmtId="0" fontId="17" fillId="0" borderId="36" xfId="0" applyFont="1" applyFill="1" applyBorder="1" applyAlignment="1">
      <alignment horizontal="center" vertical="top" readingOrder="1"/>
    </xf>
    <xf numFmtId="0" fontId="17" fillId="0" borderId="37" xfId="0" applyFont="1" applyFill="1" applyBorder="1" applyAlignment="1">
      <alignment horizontal="center" vertical="top" readingOrder="1"/>
    </xf>
    <xf numFmtId="0" fontId="17" fillId="0" borderId="38" xfId="0" applyFont="1" applyFill="1" applyBorder="1" applyAlignment="1">
      <alignment horizontal="center" vertical="top" readingOrder="1"/>
    </xf>
    <xf numFmtId="0" fontId="17" fillId="0" borderId="20" xfId="0" applyFont="1" applyFill="1" applyBorder="1" applyAlignment="1">
      <alignment horizontal="center" vertical="top" readingOrder="1"/>
    </xf>
    <xf numFmtId="0" fontId="17" fillId="0" borderId="21" xfId="0" applyFont="1" applyFill="1" applyBorder="1" applyAlignment="1">
      <alignment horizontal="center" vertical="top" readingOrder="1"/>
    </xf>
    <xf numFmtId="0" fontId="17" fillId="0" borderId="12" xfId="0" applyFont="1" applyFill="1" applyBorder="1" applyAlignment="1">
      <alignment horizontal="center" vertical="top" readingOrder="1"/>
    </xf>
    <xf numFmtId="0" fontId="22" fillId="2" borderId="0" xfId="0" applyFont="1" applyFill="1" applyBorder="1" applyAlignment="1" applyProtection="1">
      <alignment horizontal="center" wrapText="1" readingOrder="1"/>
    </xf>
    <xf numFmtId="0" fontId="21" fillId="2" borderId="0" xfId="0" applyFont="1" applyFill="1" applyBorder="1" applyAlignment="1" applyProtection="1">
      <alignment horizontal="center" wrapText="1" readingOrder="1"/>
    </xf>
    <xf numFmtId="0" fontId="22" fillId="2" borderId="0" xfId="0" applyFont="1" applyFill="1" applyBorder="1" applyAlignment="1" applyProtection="1">
      <alignment horizontal="left" vertical="center" wrapText="1" readingOrder="1"/>
    </xf>
    <xf numFmtId="0" fontId="22" fillId="2" borderId="35" xfId="0" applyFont="1" applyFill="1" applyBorder="1" applyAlignment="1" applyProtection="1">
      <alignment horizontal="left" vertical="center" wrapText="1" readingOrder="1"/>
    </xf>
    <xf numFmtId="0" fontId="22" fillId="2" borderId="0" xfId="0" applyFont="1" applyFill="1" applyBorder="1" applyAlignment="1" applyProtection="1">
      <alignment horizontal="center" vertical="center" wrapText="1" readingOrder="1"/>
    </xf>
    <xf numFmtId="0" fontId="22" fillId="2" borderId="35" xfId="0" applyFont="1" applyFill="1" applyBorder="1" applyAlignment="1" applyProtection="1">
      <alignment horizontal="center" vertical="center" wrapText="1" readingOrder="1"/>
    </xf>
    <xf numFmtId="0" fontId="16" fillId="0" borderId="3" xfId="0" applyFont="1" applyBorder="1" applyAlignment="1" applyProtection="1">
      <alignment horizontal="center" vertical="center" wrapText="1" readingOrder="1"/>
    </xf>
    <xf numFmtId="0" fontId="16" fillId="0" borderId="2" xfId="0" applyFont="1" applyBorder="1" applyAlignment="1" applyProtection="1">
      <alignment horizontal="center" vertical="center" wrapText="1" readingOrder="1"/>
    </xf>
    <xf numFmtId="0" fontId="16" fillId="0" borderId="8" xfId="0" applyFont="1" applyBorder="1" applyAlignment="1" applyProtection="1">
      <alignment horizontal="center" vertical="center" wrapText="1" readingOrder="1"/>
    </xf>
    <xf numFmtId="0" fontId="7" fillId="0" borderId="16" xfId="0" applyFont="1" applyBorder="1" applyAlignment="1" applyProtection="1">
      <alignment horizontal="center" vertical="center" wrapText="1" readingOrder="1"/>
      <protection locked="0"/>
    </xf>
    <xf numFmtId="0" fontId="7" fillId="0" borderId="17" xfId="0" applyFont="1" applyBorder="1" applyAlignment="1" applyProtection="1">
      <alignment horizontal="center" vertical="center" wrapText="1" readingOrder="1"/>
      <protection locked="0"/>
    </xf>
    <xf numFmtId="0" fontId="10" fillId="0" borderId="0" xfId="0" applyFont="1" applyFill="1" applyBorder="1" applyAlignment="1">
      <alignment horizontal="center" vertical="top" readingOrder="1"/>
    </xf>
    <xf numFmtId="0" fontId="10" fillId="0" borderId="35" xfId="0" applyFont="1" applyFill="1" applyBorder="1" applyAlignment="1">
      <alignment horizontal="center" vertical="top" readingOrder="1"/>
    </xf>
    <xf numFmtId="0" fontId="17" fillId="0" borderId="35" xfId="0" applyFont="1" applyFill="1" applyBorder="1" applyAlignment="1" applyProtection="1">
      <alignment horizontal="center" vertical="top" wrapText="1" readingOrder="1"/>
    </xf>
    <xf numFmtId="0" fontId="46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27" fillId="2" borderId="0" xfId="0" applyFont="1" applyFill="1" applyAlignment="1">
      <alignment horizontal="left" vertical="center" wrapText="1"/>
    </xf>
    <xf numFmtId="0" fontId="27" fillId="2" borderId="0" xfId="0" applyFont="1" applyFill="1" applyAlignment="1">
      <alignment horizontal="right" vertical="center"/>
    </xf>
    <xf numFmtId="0" fontId="40" fillId="0" borderId="0" xfId="0" applyFont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 textRotation="90"/>
    </xf>
    <xf numFmtId="0" fontId="31" fillId="0" borderId="0" xfId="0" applyFont="1" applyAlignment="1">
      <alignment horizontal="center" vertical="center" textRotation="90"/>
    </xf>
  </cellXfs>
  <cellStyles count="6">
    <cellStyle name="Euro" xfId="2" xr:uid="{00000000-0005-0000-0000-000000000000}"/>
    <cellStyle name="Lien hypertexte 2" xfId="3" xr:uid="{00000000-0005-0000-0000-000001000000}"/>
    <cellStyle name="Milliers 2" xfId="4" xr:uid="{00000000-0005-0000-0000-000002000000}"/>
    <cellStyle name="Normal" xfId="0" builtinId="0"/>
    <cellStyle name="Normal 2" xfId="5" xr:uid="{00000000-0005-0000-0000-000004000000}"/>
    <cellStyle name="Normal 3" xfId="1" xr:uid="{00000000-0005-0000-0000-000005000000}"/>
  </cellStyles>
  <dxfs count="0"/>
  <tableStyles count="0" defaultTableStyle="TableStyleMedium9" defaultPivotStyle="PivotStyleLight16"/>
  <colors>
    <mruColors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10</xdr:col>
      <xdr:colOff>0</xdr:colOff>
      <xdr:row>1</xdr:row>
      <xdr:rowOff>9525</xdr:rowOff>
    </xdr:to>
    <xdr:sp macro="" textlink="" fLocksText="0">
      <xdr:nvSpPr>
        <xdr:cNvPr id="3" name="Text Box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3496925" cy="1533525"/>
        </a:xfrm>
        <a:prstGeom prst="rect">
          <a:avLst/>
        </a:prstGeom>
        <a:blipFill dpi="0" rotWithShape="1">
          <a:blip xmlns:r="http://schemas.openxmlformats.org/officeDocument/2006/relationships" r:embed="rId1">
            <a:duotone>
              <a:prstClr val="black"/>
              <a:schemeClr val="accent3">
                <a:tint val="45000"/>
                <a:satMod val="400000"/>
              </a:schemeClr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 t="-8594" r="-31754"/>
          </a:stretch>
        </a:blip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r>
            <a:rPr lang="fr-FR" sz="2500" b="1" i="0" u="sng" strike="noStrike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RECENSEMENT DES ÉTUDES PROMOTIONNELLES 2023</a:t>
          </a:r>
        </a:p>
        <a:p>
          <a:pPr algn="ctr" rtl="0">
            <a:defRPr sz="1000"/>
          </a:pPr>
          <a:r>
            <a:rPr lang="fr-FR" sz="2500" b="1" i="0" u="none" strike="noStrike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FOURNIR LA LISTE DES AGENTS OBLIGATOIREMENT AVANT LE 13 JUIN 2023</a:t>
          </a:r>
        </a:p>
        <a:p>
          <a:pPr algn="ctr" rtl="0">
            <a:defRPr sz="1000"/>
          </a:pPr>
          <a:r>
            <a:rPr lang="fr-FR" sz="2500" b="1" i="0" u="none" strike="noStrike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Commission Vendredi 30 juin 2023 </a:t>
          </a:r>
          <a:r>
            <a:rPr kumimoji="0" lang="fr-FR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à retourner à la délégation régionale avant le : </a:t>
          </a:r>
          <a:r>
            <a:rPr kumimoji="0" lang="fr-FR" sz="25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30 mai 2023</a:t>
          </a:r>
        </a:p>
      </xdr:txBody>
    </xdr:sp>
    <xdr:clientData/>
  </xdr:twoCellAnchor>
  <xdr:twoCellAnchor editAs="oneCell">
    <xdr:from>
      <xdr:col>10</xdr:col>
      <xdr:colOff>0</xdr:colOff>
      <xdr:row>2</xdr:row>
      <xdr:rowOff>0</xdr:rowOff>
    </xdr:from>
    <xdr:to>
      <xdr:col>73</xdr:col>
      <xdr:colOff>110490</xdr:colOff>
      <xdr:row>2</xdr:row>
      <xdr:rowOff>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5" y="819150"/>
          <a:ext cx="1377315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0</xdr:row>
      <xdr:rowOff>38100</xdr:rowOff>
    </xdr:from>
    <xdr:to>
      <xdr:col>2</xdr:col>
      <xdr:colOff>695326</xdr:colOff>
      <xdr:row>0</xdr:row>
      <xdr:rowOff>466725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4301" y="38100"/>
          <a:ext cx="1123950" cy="428625"/>
        </a:xfrm>
        <a:prstGeom prst="rect">
          <a:avLst/>
        </a:prstGeom>
      </xdr:spPr>
    </xdr:pic>
    <xdr:clientData/>
  </xdr:twoCellAnchor>
  <xdr:oneCellAnchor>
    <xdr:from>
      <xdr:col>21</xdr:col>
      <xdr:colOff>0</xdr:colOff>
      <xdr:row>2</xdr:row>
      <xdr:rowOff>0</xdr:rowOff>
    </xdr:from>
    <xdr:ext cx="1377315" cy="0"/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54675" y="1695450"/>
          <a:ext cx="1377315" cy="0"/>
        </a:xfrm>
        <a:prstGeom prst="rect">
          <a:avLst/>
        </a:prstGeom>
      </xdr:spPr>
    </xdr:pic>
    <xdr:clientData/>
  </xdr:oneCellAnchor>
  <xdr:oneCellAnchor>
    <xdr:from>
      <xdr:col>29</xdr:col>
      <xdr:colOff>0</xdr:colOff>
      <xdr:row>2</xdr:row>
      <xdr:rowOff>0</xdr:rowOff>
    </xdr:from>
    <xdr:ext cx="1377315" cy="0"/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4975" y="1695450"/>
          <a:ext cx="1377315" cy="0"/>
        </a:xfrm>
        <a:prstGeom prst="rect">
          <a:avLst/>
        </a:prstGeom>
      </xdr:spPr>
    </xdr:pic>
    <xdr:clientData/>
  </xdr:oneCellAnchor>
  <xdr:oneCellAnchor>
    <xdr:from>
      <xdr:col>41</xdr:col>
      <xdr:colOff>0</xdr:colOff>
      <xdr:row>2</xdr:row>
      <xdr:rowOff>0</xdr:rowOff>
    </xdr:from>
    <xdr:ext cx="1377315" cy="0"/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55275" y="1695450"/>
          <a:ext cx="1377315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9525</xdr:colOff>
      <xdr:row>1</xdr:row>
      <xdr:rowOff>9525</xdr:rowOff>
    </xdr:to>
    <xdr:sp macro="" textlink="" fLocksText="0">
      <xdr:nvSpPr>
        <xdr:cNvPr id="2" name="Text Box 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3087350" cy="1657350"/>
        </a:xfrm>
        <a:prstGeom prst="rect">
          <a:avLst/>
        </a:prstGeom>
        <a:blipFill dpi="0" rotWithShape="1">
          <a:blip xmlns:r="http://schemas.openxmlformats.org/officeDocument/2006/relationships" r:embed="rId1">
            <a:duotone>
              <a:prstClr val="black"/>
              <a:schemeClr val="accent3">
                <a:tint val="45000"/>
                <a:satMod val="400000"/>
              </a:schemeClr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 t="-8594" r="-31754"/>
          </a:stretch>
        </a:blip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r>
            <a:rPr lang="fr-FR" sz="2500" b="1" i="0" u="none" strike="noStrike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RECENSEMENT DES ÉTUDES PROMOTIONNELLES 2023</a:t>
          </a:r>
          <a:endParaRPr lang="fr-FR" sz="2500" b="1" i="0" u="sng" strike="noStrike" baseline="0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 rtl="0">
            <a:defRPr sz="1000"/>
          </a:pPr>
          <a:r>
            <a:rPr lang="fr-FR" sz="2500" b="1" i="0" u="none" strike="noStrike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Commission 30 juin 2023. </a:t>
          </a:r>
          <a:r>
            <a:rPr kumimoji="0" lang="fr-FR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 compléter et à retourner </a:t>
          </a:r>
          <a:r>
            <a:rPr kumimoji="0" lang="fr-FR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exclusivement</a:t>
          </a:r>
          <a:r>
            <a:rPr kumimoji="0" lang="fr-FR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à : </a:t>
          </a:r>
          <a:r>
            <a:rPr kumimoji="0" lang="fr-FR" sz="3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aquitaine@anfh.fr</a:t>
          </a:r>
          <a:r>
            <a:rPr kumimoji="0" lang="fr-FR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avant le </a:t>
          </a:r>
          <a:r>
            <a:rPr kumimoji="0" lang="fr-FR" sz="3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30 mai 2023</a:t>
          </a:r>
        </a:p>
        <a:p>
          <a:pPr algn="l" rtl="0">
            <a:defRPr sz="1000"/>
          </a:pPr>
          <a:endParaRPr kumimoji="0" lang="fr-FR" sz="25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339090</xdr:colOff>
      <xdr:row>2</xdr:row>
      <xdr:rowOff>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35625" y="2076450"/>
          <a:ext cx="1377315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1314451</xdr:colOff>
      <xdr:row>0</xdr:row>
      <xdr:rowOff>466725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" y="0"/>
          <a:ext cx="1314450" cy="4667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3160058</xdr:colOff>
      <xdr:row>0</xdr:row>
      <xdr:rowOff>0</xdr:rowOff>
    </xdr:from>
    <xdr:ext cx="184731" cy="26456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7736428-C699-433D-B5E7-0EBDA3EC90D4}"/>
            </a:ext>
          </a:extLst>
        </xdr:cNvPr>
        <xdr:cNvSpPr txBox="1"/>
      </xdr:nvSpPr>
      <xdr:spPr>
        <a:xfrm>
          <a:off x="2874308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3160058</xdr:colOff>
      <xdr:row>0</xdr:row>
      <xdr:rowOff>739588</xdr:rowOff>
    </xdr:from>
    <xdr:ext cx="184731" cy="264560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B079DF93-267E-41A5-B136-FB9C86AFBA98}"/>
            </a:ext>
          </a:extLst>
        </xdr:cNvPr>
        <xdr:cNvSpPr txBox="1"/>
      </xdr:nvSpPr>
      <xdr:spPr>
        <a:xfrm>
          <a:off x="273983" y="739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twoCellAnchor>
    <xdr:from>
      <xdr:col>0</xdr:col>
      <xdr:colOff>0</xdr:colOff>
      <xdr:row>0</xdr:row>
      <xdr:rowOff>0</xdr:rowOff>
    </xdr:from>
    <xdr:to>
      <xdr:col>9</xdr:col>
      <xdr:colOff>9525</xdr:colOff>
      <xdr:row>1</xdr:row>
      <xdr:rowOff>9525</xdr:rowOff>
    </xdr:to>
    <xdr:sp macro="" textlink="" fLocksText="0">
      <xdr:nvSpPr>
        <xdr:cNvPr id="7" name="Text Box 8">
          <a:extLst>
            <a:ext uri="{FF2B5EF4-FFF2-40B4-BE49-F238E27FC236}">
              <a16:creationId xmlns:a16="http://schemas.microsoft.com/office/drawing/2014/main" id="{525025CA-4E71-4A4F-A572-2B6D5769C0CC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6211550" cy="1276350"/>
        </a:xfrm>
        <a:prstGeom prst="rect">
          <a:avLst/>
        </a:prstGeom>
        <a:blipFill dpi="0" rotWithShape="1">
          <a:blip xmlns:r="http://schemas.openxmlformats.org/officeDocument/2006/relationships" r:embed="rId1">
            <a:duotone>
              <a:prstClr val="black"/>
              <a:schemeClr val="accent3">
                <a:tint val="45000"/>
                <a:satMod val="400000"/>
              </a:schemeClr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 t="-8594" r="-31754"/>
          </a:stretch>
        </a:blip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r>
            <a:rPr lang="fr-FR" sz="2500" b="1" i="0" u="sng" strike="noStrike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RECENSEMENT 	DES ÉTUDES PROMOTIONNELLES 2022</a:t>
          </a:r>
        </a:p>
        <a:p>
          <a:pPr algn="ctr" rtl="0">
            <a:defRPr sz="1000"/>
          </a:pPr>
          <a:endParaRPr lang="fr-FR" sz="1200" b="1" i="0" u="none" strike="noStrike" baseline="0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 rtl="0">
            <a:defRPr sz="1000"/>
          </a:pPr>
          <a:r>
            <a:rPr lang="fr-FR" sz="2500" b="1" i="0" u="none" strike="noStrike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Commission Vendredi 01 juillet 2022 </a:t>
          </a:r>
          <a:r>
            <a:rPr kumimoji="0" lang="fr-FR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à retourner à la délégation régionale avant le : </a:t>
          </a:r>
          <a:r>
            <a:rPr kumimoji="0" lang="fr-FR" sz="25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06 juin 2022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1519472</xdr:colOff>
      <xdr:row>0</xdr:row>
      <xdr:rowOff>657225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324D7B8C-7D0A-4F20-8A57-6253F185B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795697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T60"/>
  <sheetViews>
    <sheetView tabSelected="1" workbookViewId="0">
      <selection activeCell="C5" sqref="C5"/>
    </sheetView>
  </sheetViews>
  <sheetFormatPr baseColWidth="10" defaultColWidth="11" defaultRowHeight="12.75"/>
  <cols>
    <col min="1" max="1" width="0.85546875" style="10" customWidth="1"/>
    <col min="2" max="2" width="7.28515625" style="10" customWidth="1"/>
    <col min="3" max="3" width="25.5703125" style="10" customWidth="1"/>
    <col min="4" max="4" width="33.5703125" style="10" customWidth="1"/>
    <col min="5" max="5" width="70.7109375" style="10" customWidth="1"/>
    <col min="6" max="8" width="12.7109375" style="10" customWidth="1"/>
    <col min="9" max="9" width="19.7109375" style="21" customWidth="1"/>
    <col min="10" max="10" width="41.140625" style="10" bestFit="1" customWidth="1"/>
    <col min="11" max="44" width="2.5703125" style="68" hidden="1" customWidth="1"/>
    <col min="45" max="63" width="2.5703125" style="34" hidden="1" customWidth="1"/>
    <col min="64" max="66" width="2.5703125" style="10" hidden="1" customWidth="1"/>
    <col min="67" max="67" width="0.85546875" style="10" customWidth="1"/>
    <col min="68" max="82" width="2.5703125" style="10" customWidth="1"/>
    <col min="83" max="16384" width="11" style="10"/>
  </cols>
  <sheetData>
    <row r="1" spans="1:72" s="14" customFormat="1" ht="99.95" customHeight="1">
      <c r="B1" s="69"/>
      <c r="C1" s="69"/>
      <c r="D1" s="69"/>
      <c r="E1" s="69"/>
      <c r="F1" s="68"/>
      <c r="G1" s="68"/>
      <c r="H1" s="68"/>
      <c r="I1" s="68"/>
      <c r="J1" s="68"/>
      <c r="K1" s="203" t="s">
        <v>129</v>
      </c>
      <c r="L1" s="203"/>
      <c r="M1" s="203"/>
      <c r="N1" s="203" t="s">
        <v>130</v>
      </c>
      <c r="O1" s="203"/>
      <c r="P1" s="203"/>
      <c r="Q1" s="203"/>
      <c r="R1" s="203" t="s">
        <v>131</v>
      </c>
      <c r="S1" s="203"/>
      <c r="T1" s="203"/>
      <c r="U1" s="203" t="s">
        <v>89</v>
      </c>
      <c r="V1" s="203" t="s">
        <v>132</v>
      </c>
      <c r="W1" s="203"/>
      <c r="X1" s="203"/>
      <c r="Y1" s="203" t="s">
        <v>133</v>
      </c>
      <c r="Z1" s="203"/>
      <c r="AA1" s="203"/>
      <c r="AB1" s="203" t="s">
        <v>90</v>
      </c>
      <c r="AC1" s="203" t="s">
        <v>128</v>
      </c>
      <c r="AD1" s="203" t="s">
        <v>84</v>
      </c>
      <c r="AE1" s="203" t="s">
        <v>92</v>
      </c>
      <c r="AF1" s="203" t="s">
        <v>91</v>
      </c>
      <c r="AG1" s="203" t="s">
        <v>85</v>
      </c>
      <c r="AH1" s="203" t="s">
        <v>86</v>
      </c>
      <c r="AI1" s="203" t="s">
        <v>87</v>
      </c>
      <c r="AJ1" s="203" t="s">
        <v>88</v>
      </c>
      <c r="AK1" s="203" t="s">
        <v>93</v>
      </c>
      <c r="AL1" s="203" t="s">
        <v>94</v>
      </c>
      <c r="AM1" s="203" t="s">
        <v>95</v>
      </c>
      <c r="AN1" s="203" t="s">
        <v>96</v>
      </c>
      <c r="AO1" s="203" t="s">
        <v>97</v>
      </c>
      <c r="AP1" s="203" t="s">
        <v>98</v>
      </c>
      <c r="AQ1" s="203" t="s">
        <v>99</v>
      </c>
      <c r="AR1" s="203" t="s">
        <v>100</v>
      </c>
      <c r="AS1" s="203" t="s">
        <v>101</v>
      </c>
      <c r="AT1" s="203" t="s">
        <v>102</v>
      </c>
      <c r="AU1" s="203" t="s">
        <v>103</v>
      </c>
      <c r="AV1" s="203" t="s">
        <v>104</v>
      </c>
      <c r="AW1" s="203" t="s">
        <v>105</v>
      </c>
      <c r="AX1" s="203" t="s">
        <v>106</v>
      </c>
      <c r="AY1" s="203" t="s">
        <v>107</v>
      </c>
      <c r="AZ1" s="203" t="s">
        <v>108</v>
      </c>
      <c r="BA1" s="203" t="s">
        <v>109</v>
      </c>
      <c r="BB1" s="203" t="s">
        <v>110</v>
      </c>
      <c r="BC1" s="203" t="s">
        <v>111</v>
      </c>
      <c r="BD1" s="203" t="s">
        <v>112</v>
      </c>
      <c r="BE1" s="203" t="s">
        <v>113</v>
      </c>
      <c r="BF1" s="203" t="s">
        <v>114</v>
      </c>
      <c r="BG1" s="203" t="s">
        <v>115</v>
      </c>
      <c r="BH1" s="203" t="s">
        <v>117</v>
      </c>
      <c r="BI1" s="203" t="s">
        <v>118</v>
      </c>
      <c r="BJ1" s="203" t="s">
        <v>119</v>
      </c>
      <c r="BK1" s="203" t="s">
        <v>120</v>
      </c>
      <c r="BL1" s="24"/>
      <c r="BM1" s="24"/>
      <c r="BN1" s="24"/>
      <c r="BO1" s="24"/>
      <c r="BP1" s="24"/>
      <c r="BQ1" s="24"/>
      <c r="BR1" s="24"/>
      <c r="BS1" s="24"/>
      <c r="BT1" s="24"/>
    </row>
    <row r="2" spans="1:72" s="70" customFormat="1" ht="29.25">
      <c r="B2" s="207" t="s">
        <v>57</v>
      </c>
      <c r="C2" s="207"/>
      <c r="D2" s="207"/>
      <c r="E2" s="207"/>
      <c r="F2" s="208" t="s">
        <v>136</v>
      </c>
      <c r="G2" s="208"/>
      <c r="H2" s="208"/>
      <c r="I2" s="208"/>
      <c r="J2" s="71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3"/>
      <c r="AJ2" s="203"/>
      <c r="AK2" s="203"/>
      <c r="AL2" s="203"/>
      <c r="AM2" s="203"/>
      <c r="AN2" s="203"/>
      <c r="AO2" s="203"/>
      <c r="AP2" s="203"/>
      <c r="AQ2" s="203"/>
      <c r="AR2" s="203"/>
      <c r="AS2" s="203"/>
      <c r="AT2" s="203"/>
      <c r="AU2" s="203"/>
      <c r="AV2" s="203"/>
      <c r="AW2" s="203"/>
      <c r="AX2" s="203"/>
      <c r="AY2" s="203"/>
      <c r="AZ2" s="203"/>
      <c r="BA2" s="203"/>
      <c r="BB2" s="203"/>
      <c r="BC2" s="203"/>
      <c r="BD2" s="203"/>
      <c r="BE2" s="203"/>
      <c r="BF2" s="203"/>
      <c r="BG2" s="203"/>
      <c r="BH2" s="203"/>
      <c r="BI2" s="203"/>
      <c r="BJ2" s="203"/>
      <c r="BK2" s="203"/>
    </row>
    <row r="3" spans="1:72" s="28" customFormat="1" ht="19.5">
      <c r="B3" s="67"/>
      <c r="C3" s="205" t="s">
        <v>20</v>
      </c>
      <c r="D3" s="205"/>
      <c r="E3" s="205" t="s">
        <v>125</v>
      </c>
      <c r="F3" s="205"/>
      <c r="G3" s="205"/>
      <c r="H3" s="205"/>
      <c r="I3" s="206" t="s">
        <v>63</v>
      </c>
      <c r="J3" s="206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  <c r="AI3" s="203"/>
      <c r="AJ3" s="203"/>
      <c r="AK3" s="203"/>
      <c r="AL3" s="203"/>
      <c r="AM3" s="203"/>
      <c r="AN3" s="203"/>
      <c r="AO3" s="203"/>
      <c r="AP3" s="203"/>
      <c r="AQ3" s="203"/>
      <c r="AR3" s="203"/>
      <c r="AS3" s="203"/>
      <c r="AT3" s="203"/>
      <c r="AU3" s="203"/>
      <c r="AV3" s="203"/>
      <c r="AW3" s="203"/>
      <c r="AX3" s="203"/>
      <c r="AY3" s="203"/>
      <c r="AZ3" s="203"/>
      <c r="BA3" s="203"/>
      <c r="BB3" s="203"/>
      <c r="BC3" s="203"/>
      <c r="BD3" s="203"/>
      <c r="BE3" s="203"/>
      <c r="BF3" s="203"/>
      <c r="BG3" s="203"/>
      <c r="BH3" s="203"/>
      <c r="BI3" s="203"/>
      <c r="BJ3" s="203"/>
      <c r="BK3" s="203"/>
    </row>
    <row r="4" spans="1:72" s="15" customFormat="1" ht="25.5">
      <c r="A4" s="147"/>
      <c r="B4" s="105" t="s">
        <v>36</v>
      </c>
      <c r="C4" s="105" t="s">
        <v>137</v>
      </c>
      <c r="D4" s="105" t="s">
        <v>116</v>
      </c>
      <c r="E4" s="105" t="s">
        <v>62</v>
      </c>
      <c r="F4" s="105" t="s">
        <v>53</v>
      </c>
      <c r="G4" s="105" t="s">
        <v>40</v>
      </c>
      <c r="H4" s="105" t="s">
        <v>41</v>
      </c>
      <c r="I4" s="106" t="s">
        <v>56</v>
      </c>
      <c r="J4" s="105" t="s">
        <v>55</v>
      </c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3"/>
      <c r="AC4" s="203"/>
      <c r="AD4" s="203"/>
      <c r="AE4" s="203"/>
      <c r="AF4" s="203"/>
      <c r="AG4" s="203"/>
      <c r="AH4" s="203"/>
      <c r="AI4" s="203"/>
      <c r="AJ4" s="203"/>
      <c r="AK4" s="203"/>
      <c r="AL4" s="203"/>
      <c r="AM4" s="203"/>
      <c r="AN4" s="203"/>
      <c r="AO4" s="203"/>
      <c r="AP4" s="203"/>
      <c r="AQ4" s="203"/>
      <c r="AR4" s="203"/>
      <c r="AS4" s="203"/>
      <c r="AT4" s="203"/>
      <c r="AU4" s="203"/>
      <c r="AV4" s="203"/>
      <c r="AW4" s="203"/>
      <c r="AX4" s="203"/>
      <c r="AY4" s="203"/>
      <c r="AZ4" s="203"/>
      <c r="BA4" s="203"/>
      <c r="BB4" s="203"/>
      <c r="BC4" s="203"/>
      <c r="BD4" s="203"/>
      <c r="BE4" s="203"/>
      <c r="BF4" s="203"/>
      <c r="BG4" s="203"/>
      <c r="BH4" s="203"/>
      <c r="BI4" s="203"/>
      <c r="BJ4" s="203"/>
      <c r="BK4" s="203"/>
      <c r="BO4" s="202"/>
    </row>
    <row r="5" spans="1:72" s="15" customFormat="1">
      <c r="A5" s="147"/>
      <c r="B5" s="16">
        <v>1</v>
      </c>
      <c r="C5" s="29"/>
      <c r="D5" s="29" t="s">
        <v>28</v>
      </c>
      <c r="E5" s="29" t="s">
        <v>52</v>
      </c>
      <c r="F5" s="17" t="s">
        <v>54</v>
      </c>
      <c r="G5" s="199"/>
      <c r="H5" s="199"/>
      <c r="I5" s="32"/>
      <c r="J5" s="22"/>
      <c r="K5" s="68">
        <f t="shared" ref="K5:K44" si="0">IF(AND(E5="BP JEPS",D5="Adjoint Administratif"),1,0)</f>
        <v>0</v>
      </c>
      <c r="L5" s="68">
        <f t="shared" ref="L5:L44" si="1">IF(AND(E5="BP JEPS",D5="Agent d'Entretien Qualifié"),1,0)</f>
        <v>0</v>
      </c>
      <c r="M5" s="68">
        <f t="shared" ref="M5:M44" si="2">IF(AND(E5="BP JEPS",D5="Agent Service Hospitalier Qualifié"),1,0)</f>
        <v>0</v>
      </c>
      <c r="N5" s="68">
        <f t="shared" ref="N5:N44" si="3">IF(AND(E5="BP JEPS",D5="Aide-Soignant"),1,0)</f>
        <v>0</v>
      </c>
      <c r="O5" s="68">
        <f t="shared" ref="O5:O44" si="4">IF(AND(E5="BP JEPS",D5="Aide Médico-Psychologique"),1,0)</f>
        <v>0</v>
      </c>
      <c r="P5" s="68">
        <f t="shared" ref="P5:P44" si="5">IF(AND(E5="BP JEPS",D5="Auxiliaire Puériculture"),1,0)</f>
        <v>0</v>
      </c>
      <c r="Q5" s="68">
        <f t="shared" ref="Q5:Q44" si="6">IF(AND(E5="BP JEPS",D5="Ouvrier Principal"),1,0)</f>
        <v>0</v>
      </c>
      <c r="R5" s="68">
        <f t="shared" ref="R5:R44" si="7">IF(AND(E5="BP JEPS",D5="Assistant Service Social"),1,0)</f>
        <v>0</v>
      </c>
      <c r="S5" s="68">
        <f t="shared" ref="S5:S44" si="8">IF(AND(E5="BP JEPS",D5="Éducateur Spécialisé"),1,0)</f>
        <v>0</v>
      </c>
      <c r="T5" s="68">
        <f t="shared" ref="T5:T44" si="9">IF(AND(E5="BP JEPS",D5="Préparateur Pharmacie Hospitalière"),1,0)</f>
        <v>0</v>
      </c>
      <c r="U5" s="68">
        <f t="shared" ref="U5:U44" si="10">IF(AND(E5="BP JEPS",D5="Autres grades - Catégorie C"),1,0)</f>
        <v>0</v>
      </c>
      <c r="V5" s="68">
        <f t="shared" ref="V5:V44" si="11">IF(AND(E5="CAFERUIS",D5="Adjoint Administratif"),1,0)</f>
        <v>0</v>
      </c>
      <c r="W5" s="68">
        <f t="shared" ref="W5:W44" si="12">IF(AND(E5="CAFERUIS",D5="Agent d'Entretien Qualifié"),1,0)</f>
        <v>0</v>
      </c>
      <c r="X5" s="68">
        <f t="shared" ref="X5:X44" si="13">IF(AND(E5="CAFERUIS",D5="Agent Service Hospitalier Qualifié"),1,0)</f>
        <v>0</v>
      </c>
      <c r="Y5" s="68">
        <f t="shared" ref="Y5:Y44" si="14">IF(AND(E5="CAFERUIS",D5="Assistant Service Social"),1,0)</f>
        <v>0</v>
      </c>
      <c r="Z5" s="68">
        <f t="shared" ref="Z5:Z44" si="15">IF(AND(E5="CAFERUIS",D5="Éducateur Spécialisé"),1,0)</f>
        <v>0</v>
      </c>
      <c r="AA5" s="68">
        <f t="shared" ref="AA5:AA44" si="16">IF(AND(E5="CAFERUIS",D5="Préparateur Pharmacie Hospitalière"),1,0)</f>
        <v>0</v>
      </c>
      <c r="AB5" s="68">
        <f t="shared" ref="AB5:AB44" si="17">IF(AND(E5="CAFERUIS",D5="Autres grades - Catégorie B"),1,0)</f>
        <v>0</v>
      </c>
      <c r="AC5" s="68">
        <f t="shared" ref="AC5:AC44" si="18">IF(AND(E5="CAFERUIS",D5="Autres grades - Catégorie A"),1,0)</f>
        <v>0</v>
      </c>
      <c r="AD5" s="68">
        <f t="shared" ref="AD5:AD44" si="19">IF(AND(E5="DE d'Accompagnant Éducatif et Social",D5="Adjoint Administratif"),1,0)</f>
        <v>0</v>
      </c>
      <c r="AE5" s="68">
        <f t="shared" ref="AE5:AE44" si="20">IF(AND(E5="DE d'Accompagnant Éducatif et Social",D5="Agent d'Entretien Qualifié"),1,0)</f>
        <v>0</v>
      </c>
      <c r="AF5" s="68">
        <f t="shared" ref="AF5:AF44" si="21">IF(AND(E5="DE d'Accompagnant Éducatif et Social",D5="Agent Service Hospitalier Qualifié"),1,0)</f>
        <v>0</v>
      </c>
      <c r="AG5" s="68">
        <f t="shared" ref="AG5:AG44" si="22">IF(AND(E5="DE d'Accompagnant Éducatif et Social",D5="Aide-Soignant"),1,0)</f>
        <v>0</v>
      </c>
      <c r="AH5" s="68">
        <f t="shared" ref="AH5:AH44" si="23">IF(AND(E5="DE d'Accompagnant Éducatif et Social",D5="Aide Médico-Psychologique"),1,0)</f>
        <v>0</v>
      </c>
      <c r="AI5" s="68">
        <f t="shared" ref="AI5:AI44" si="24">IF(AND(E5="DE d'Accompagnant Éducatif et Social",D5="Auxiliaire Puériculture"),1,0)</f>
        <v>0</v>
      </c>
      <c r="AJ5" s="68">
        <f t="shared" ref="AJ5:AJ44" si="25">IF(AND(E5="DE d'Accompagnant Éducatif et Social",D5="Ouvrier Principal"),1,0)</f>
        <v>0</v>
      </c>
      <c r="AK5" s="68">
        <f t="shared" ref="AK5:AK44" si="26">IF(AND(E5="DE d'Accompagnant Éducatif et Social",D5="Assistant Service Social"),1,0)</f>
        <v>0</v>
      </c>
      <c r="AL5" s="68">
        <f t="shared" ref="AL5:AL44" si="27">IF(AND(E5="DE d'Accompagnant Éducatif et Social",D5="Éducateur Spécialisé"),1,0)</f>
        <v>0</v>
      </c>
      <c r="AM5" s="68">
        <f t="shared" ref="AM5:AM44" si="28">IF(AND(E5="DE d'Accompagnant Éducatif et Social",D5="Préparateur Pharmacie Hospitalière"),1,0)</f>
        <v>0</v>
      </c>
      <c r="AN5" s="68">
        <f t="shared" ref="AN5:AN44" si="29">IF(AND(E5="DE d'Accompagnant Éducatif et Social",D5="Autres grades - Catégorie B"),1,0)</f>
        <v>0</v>
      </c>
      <c r="AO5" s="68">
        <f t="shared" ref="AO5:AO44" si="30">IF(AND(E5="DE d'Accompagnant Éducatif et Social",D5="Autres grades - Catégorie C"),1,0)</f>
        <v>0</v>
      </c>
      <c r="AP5" s="68">
        <f t="shared" ref="AP5:AP44" si="31">IF(AND(E5="DE Aide-Soignant",D5="Adjoint Administratif"),1,0)</f>
        <v>0</v>
      </c>
      <c r="AQ5" s="68">
        <f t="shared" ref="AQ5:AQ44" si="32">IF(AND(E5="DE Aide-Soignant",D5="Agent d'Entretien Qualifié"),1,0)</f>
        <v>0</v>
      </c>
      <c r="AR5" s="68">
        <f t="shared" ref="AR5:AR44" si="33">IF(AND(E5="DE Aide-Soignant",D5="Agent Service Hospitalier Qualifié"),1,0)</f>
        <v>0</v>
      </c>
      <c r="AS5" s="34">
        <f t="shared" ref="AS5:AS44" si="34">IF(AND(E5="DE Aide-Soignant",D5="Autres grades - Catégorie C"),1,0)</f>
        <v>0</v>
      </c>
      <c r="AT5" s="34">
        <f t="shared" ref="AT5:AT44" si="35">IF(AND(E5="DE Infirmier",D5="Adjoint Administratif"),1,0)</f>
        <v>0</v>
      </c>
      <c r="AU5" s="34">
        <f t="shared" ref="AU5:AU44" si="36">IF(AND(E5="DE Infirmier",D5="Agent d'Entretien Qualifié"),1,0)</f>
        <v>0</v>
      </c>
      <c r="AV5" s="34">
        <f t="shared" ref="AV5:AV44" si="37">IF(AND(E5="DE Infirmier",D5="Agent Service Hospitalier Qualifié"),1,0)</f>
        <v>0</v>
      </c>
      <c r="AW5" s="34">
        <f t="shared" ref="AW5:AW44" si="38">IF(AND(E5="DE Infirmier",D5="Aide-Soignant"),1,0)</f>
        <v>0</v>
      </c>
      <c r="AX5" s="34">
        <f t="shared" ref="AX5:AX44" si="39">IF(AND(E5="DE Infirmier",D5="Aide Médico-Psychologique"),1,0)</f>
        <v>0</v>
      </c>
      <c r="AY5" s="34">
        <f t="shared" ref="AY5:AY44" si="40">IF(AND(E5="DE Infirmier",D5="Auxiliaire Puériculture"),1,0)</f>
        <v>0</v>
      </c>
      <c r="AZ5" s="34">
        <f t="shared" ref="AZ5:AZ44" si="41">IF(AND(E5="DE Infirmier",D5="Autres grades - Catégorie B"),1,0)</f>
        <v>0</v>
      </c>
      <c r="BA5" s="34">
        <f t="shared" ref="BA5:BA44" si="42">IF(AND(E5="DE Infirmier",D5="Autres grades - Catégorie C"),1,0)</f>
        <v>0</v>
      </c>
      <c r="BB5" s="34">
        <f t="shared" ref="BB5:BB44" si="43">IF(AND(E5="DE Infirmier Anesthésiste",D5="Infirmier"),1,0)</f>
        <v>0</v>
      </c>
      <c r="BC5" s="34">
        <f t="shared" ref="BC5:BC44" si="44">IF(AND(E5="DE Infirmier Anesthésiste",D5="Autres grades - Catégorie A"),1,0)</f>
        <v>0</v>
      </c>
      <c r="BD5" s="34">
        <f t="shared" ref="BD5:BD44" si="45">IF(AND(E5="DE Infirmier Bloc Opératoire",D5="Infirmier"),1,0)</f>
        <v>0</v>
      </c>
      <c r="BE5" s="34">
        <f t="shared" ref="BE5:BE44" si="46">IF(AND(E5="DE Infirmier Bloc Opératoire",D5="Autres grades - Catégorie A"),1,0)</f>
        <v>0</v>
      </c>
      <c r="BF5" s="34">
        <f t="shared" ref="BF5:BF44" si="47">IF(AND(E5="DE Puéricultrice",D5="Infirmier"),1,0)</f>
        <v>0</v>
      </c>
      <c r="BG5" s="34">
        <f t="shared" ref="BG5:BG44" si="48">IF(AND(E5="DE Puéricultrice",D5="Autres grades - Catégorie A"),1,0)</f>
        <v>0</v>
      </c>
      <c r="BH5" s="34">
        <f t="shared" ref="BH5:BH44" si="49">IF(AND(E5="Diplôme de Cadre de Santé",D5="Infirmier"),1,0)</f>
        <v>0</v>
      </c>
      <c r="BI5" s="34">
        <f t="shared" ref="BI5:BI44" si="50">IF(AND(E5="Diplôme de Cadre de Santé",D5="Autres grades - Catégorie A"),1,0)</f>
        <v>0</v>
      </c>
      <c r="BJ5" s="34">
        <f>IF(AND(E5="Diplôme Préparateur Pharmacie Hospitalière",D5="Préparateur Pharmacie"),1,0)</f>
        <v>0</v>
      </c>
      <c r="BK5" s="34">
        <f t="shared" ref="BK5:BK44" si="51">IF(AND(E5="Diplôme Préparateur Pharmacie Hospitalière",D5="Autres grades - Catégorie A"),1,0)</f>
        <v>0</v>
      </c>
      <c r="BO5" s="202"/>
    </row>
    <row r="6" spans="1:72" s="15" customFormat="1">
      <c r="A6" s="147"/>
      <c r="B6" s="16">
        <v>2</v>
      </c>
      <c r="C6" s="29"/>
      <c r="D6" s="29" t="s">
        <v>28</v>
      </c>
      <c r="E6" s="29" t="s">
        <v>52</v>
      </c>
      <c r="F6" s="17" t="s">
        <v>54</v>
      </c>
      <c r="G6" s="199"/>
      <c r="H6" s="200"/>
      <c r="I6" s="32"/>
      <c r="J6" s="22"/>
      <c r="K6" s="68">
        <f t="shared" si="0"/>
        <v>0</v>
      </c>
      <c r="L6" s="68">
        <f t="shared" si="1"/>
        <v>0</v>
      </c>
      <c r="M6" s="68">
        <f t="shared" si="2"/>
        <v>0</v>
      </c>
      <c r="N6" s="68">
        <f t="shared" si="3"/>
        <v>0</v>
      </c>
      <c r="O6" s="68">
        <f t="shared" si="4"/>
        <v>0</v>
      </c>
      <c r="P6" s="68">
        <f t="shared" si="5"/>
        <v>0</v>
      </c>
      <c r="Q6" s="68">
        <f t="shared" si="6"/>
        <v>0</v>
      </c>
      <c r="R6" s="68">
        <f t="shared" si="7"/>
        <v>0</v>
      </c>
      <c r="S6" s="68">
        <f t="shared" si="8"/>
        <v>0</v>
      </c>
      <c r="T6" s="68">
        <f t="shared" si="9"/>
        <v>0</v>
      </c>
      <c r="U6" s="68">
        <f t="shared" si="10"/>
        <v>0</v>
      </c>
      <c r="V6" s="68">
        <f t="shared" si="11"/>
        <v>0</v>
      </c>
      <c r="W6" s="68">
        <f t="shared" si="12"/>
        <v>0</v>
      </c>
      <c r="X6" s="68">
        <f t="shared" si="13"/>
        <v>0</v>
      </c>
      <c r="Y6" s="68">
        <f t="shared" si="14"/>
        <v>0</v>
      </c>
      <c r="Z6" s="68">
        <f t="shared" si="15"/>
        <v>0</v>
      </c>
      <c r="AA6" s="68">
        <f t="shared" si="16"/>
        <v>0</v>
      </c>
      <c r="AB6" s="68">
        <f t="shared" si="17"/>
        <v>0</v>
      </c>
      <c r="AC6" s="68">
        <f t="shared" si="18"/>
        <v>0</v>
      </c>
      <c r="AD6" s="68">
        <f t="shared" si="19"/>
        <v>0</v>
      </c>
      <c r="AE6" s="68">
        <f t="shared" si="20"/>
        <v>0</v>
      </c>
      <c r="AF6" s="68">
        <f t="shared" si="21"/>
        <v>0</v>
      </c>
      <c r="AG6" s="68">
        <f t="shared" si="22"/>
        <v>0</v>
      </c>
      <c r="AH6" s="68">
        <f t="shared" si="23"/>
        <v>0</v>
      </c>
      <c r="AI6" s="68">
        <f t="shared" si="24"/>
        <v>0</v>
      </c>
      <c r="AJ6" s="68">
        <f t="shared" si="25"/>
        <v>0</v>
      </c>
      <c r="AK6" s="68">
        <f t="shared" si="26"/>
        <v>0</v>
      </c>
      <c r="AL6" s="68">
        <f t="shared" si="27"/>
        <v>0</v>
      </c>
      <c r="AM6" s="68">
        <f t="shared" si="28"/>
        <v>0</v>
      </c>
      <c r="AN6" s="68">
        <f t="shared" si="29"/>
        <v>0</v>
      </c>
      <c r="AO6" s="68">
        <f t="shared" si="30"/>
        <v>0</v>
      </c>
      <c r="AP6" s="68">
        <f t="shared" si="31"/>
        <v>0</v>
      </c>
      <c r="AQ6" s="68">
        <f t="shared" si="32"/>
        <v>0</v>
      </c>
      <c r="AR6" s="68">
        <f t="shared" si="33"/>
        <v>0</v>
      </c>
      <c r="AS6" s="34">
        <f t="shared" si="34"/>
        <v>0</v>
      </c>
      <c r="AT6" s="34">
        <f t="shared" si="35"/>
        <v>0</v>
      </c>
      <c r="AU6" s="34">
        <f t="shared" si="36"/>
        <v>0</v>
      </c>
      <c r="AV6" s="34">
        <f t="shared" si="37"/>
        <v>0</v>
      </c>
      <c r="AW6" s="34">
        <f t="shared" si="38"/>
        <v>0</v>
      </c>
      <c r="AX6" s="34">
        <f t="shared" si="39"/>
        <v>0</v>
      </c>
      <c r="AY6" s="34">
        <f t="shared" si="40"/>
        <v>0</v>
      </c>
      <c r="AZ6" s="34">
        <f t="shared" si="41"/>
        <v>0</v>
      </c>
      <c r="BA6" s="34">
        <f t="shared" si="42"/>
        <v>0</v>
      </c>
      <c r="BB6" s="34">
        <f t="shared" si="43"/>
        <v>0</v>
      </c>
      <c r="BC6" s="34">
        <f t="shared" si="44"/>
        <v>0</v>
      </c>
      <c r="BD6" s="34">
        <f t="shared" si="45"/>
        <v>0</v>
      </c>
      <c r="BE6" s="34">
        <f t="shared" si="46"/>
        <v>0</v>
      </c>
      <c r="BF6" s="34">
        <f t="shared" si="47"/>
        <v>0</v>
      </c>
      <c r="BG6" s="34">
        <f t="shared" si="48"/>
        <v>0</v>
      </c>
      <c r="BH6" s="34">
        <f t="shared" si="49"/>
        <v>0</v>
      </c>
      <c r="BI6" s="34">
        <f t="shared" si="50"/>
        <v>0</v>
      </c>
      <c r="BJ6" s="34">
        <f t="shared" ref="BJ6:BJ44" si="52">IF(AND(E6="Diplôme Préparateur Pharmacie Hospitalière",D6="Préparateur Pharmacie Hospitalière"),1,0)</f>
        <v>0</v>
      </c>
      <c r="BK6" s="34">
        <f t="shared" si="51"/>
        <v>0</v>
      </c>
      <c r="BO6" s="202"/>
    </row>
    <row r="7" spans="1:72" s="15" customFormat="1">
      <c r="A7" s="147"/>
      <c r="B7" s="16">
        <v>3</v>
      </c>
      <c r="C7" s="29"/>
      <c r="D7" s="29" t="s">
        <v>28</v>
      </c>
      <c r="E7" s="29" t="s">
        <v>52</v>
      </c>
      <c r="F7" s="17" t="s">
        <v>54</v>
      </c>
      <c r="G7" s="199"/>
      <c r="H7" s="200"/>
      <c r="I7" s="32"/>
      <c r="J7" s="22"/>
      <c r="K7" s="68">
        <f t="shared" si="0"/>
        <v>0</v>
      </c>
      <c r="L7" s="68">
        <f t="shared" si="1"/>
        <v>0</v>
      </c>
      <c r="M7" s="68">
        <f t="shared" si="2"/>
        <v>0</v>
      </c>
      <c r="N7" s="68">
        <f t="shared" si="3"/>
        <v>0</v>
      </c>
      <c r="O7" s="68">
        <f t="shared" si="4"/>
        <v>0</v>
      </c>
      <c r="P7" s="68">
        <f t="shared" si="5"/>
        <v>0</v>
      </c>
      <c r="Q7" s="68">
        <f t="shared" si="6"/>
        <v>0</v>
      </c>
      <c r="R7" s="68">
        <f t="shared" si="7"/>
        <v>0</v>
      </c>
      <c r="S7" s="68">
        <f t="shared" si="8"/>
        <v>0</v>
      </c>
      <c r="T7" s="68">
        <f t="shared" si="9"/>
        <v>0</v>
      </c>
      <c r="U7" s="68">
        <f t="shared" si="10"/>
        <v>0</v>
      </c>
      <c r="V7" s="68">
        <f t="shared" si="11"/>
        <v>0</v>
      </c>
      <c r="W7" s="68">
        <f t="shared" si="12"/>
        <v>0</v>
      </c>
      <c r="X7" s="68">
        <f t="shared" si="13"/>
        <v>0</v>
      </c>
      <c r="Y7" s="68">
        <f t="shared" si="14"/>
        <v>0</v>
      </c>
      <c r="Z7" s="68">
        <f t="shared" si="15"/>
        <v>0</v>
      </c>
      <c r="AA7" s="68">
        <f t="shared" si="16"/>
        <v>0</v>
      </c>
      <c r="AB7" s="68">
        <f t="shared" si="17"/>
        <v>0</v>
      </c>
      <c r="AC7" s="68">
        <f t="shared" si="18"/>
        <v>0</v>
      </c>
      <c r="AD7" s="68">
        <f t="shared" si="19"/>
        <v>0</v>
      </c>
      <c r="AE7" s="68">
        <f t="shared" si="20"/>
        <v>0</v>
      </c>
      <c r="AF7" s="68">
        <f t="shared" si="21"/>
        <v>0</v>
      </c>
      <c r="AG7" s="68">
        <f t="shared" si="22"/>
        <v>0</v>
      </c>
      <c r="AH7" s="68">
        <f t="shared" si="23"/>
        <v>0</v>
      </c>
      <c r="AI7" s="68">
        <f t="shared" si="24"/>
        <v>0</v>
      </c>
      <c r="AJ7" s="68">
        <f t="shared" si="25"/>
        <v>0</v>
      </c>
      <c r="AK7" s="68">
        <f t="shared" si="26"/>
        <v>0</v>
      </c>
      <c r="AL7" s="68">
        <f t="shared" si="27"/>
        <v>0</v>
      </c>
      <c r="AM7" s="68">
        <f t="shared" si="28"/>
        <v>0</v>
      </c>
      <c r="AN7" s="68">
        <f t="shared" si="29"/>
        <v>0</v>
      </c>
      <c r="AO7" s="68">
        <f t="shared" si="30"/>
        <v>0</v>
      </c>
      <c r="AP7" s="68">
        <f t="shared" si="31"/>
        <v>0</v>
      </c>
      <c r="AQ7" s="68">
        <f t="shared" si="32"/>
        <v>0</v>
      </c>
      <c r="AR7" s="68">
        <f t="shared" si="33"/>
        <v>0</v>
      </c>
      <c r="AS7" s="34">
        <f t="shared" si="34"/>
        <v>0</v>
      </c>
      <c r="AT7" s="34">
        <f t="shared" si="35"/>
        <v>0</v>
      </c>
      <c r="AU7" s="34">
        <f t="shared" si="36"/>
        <v>0</v>
      </c>
      <c r="AV7" s="34">
        <f t="shared" si="37"/>
        <v>0</v>
      </c>
      <c r="AW7" s="34">
        <f t="shared" si="38"/>
        <v>0</v>
      </c>
      <c r="AX7" s="34">
        <f t="shared" si="39"/>
        <v>0</v>
      </c>
      <c r="AY7" s="34">
        <f t="shared" si="40"/>
        <v>0</v>
      </c>
      <c r="AZ7" s="34">
        <f t="shared" si="41"/>
        <v>0</v>
      </c>
      <c r="BA7" s="34">
        <f t="shared" si="42"/>
        <v>0</v>
      </c>
      <c r="BB7" s="34">
        <f t="shared" si="43"/>
        <v>0</v>
      </c>
      <c r="BC7" s="34">
        <f t="shared" si="44"/>
        <v>0</v>
      </c>
      <c r="BD7" s="34">
        <f t="shared" si="45"/>
        <v>0</v>
      </c>
      <c r="BE7" s="34">
        <f t="shared" si="46"/>
        <v>0</v>
      </c>
      <c r="BF7" s="34">
        <f t="shared" si="47"/>
        <v>0</v>
      </c>
      <c r="BG7" s="34">
        <f t="shared" si="48"/>
        <v>0</v>
      </c>
      <c r="BH7" s="34">
        <f t="shared" si="49"/>
        <v>0</v>
      </c>
      <c r="BI7" s="34">
        <f t="shared" si="50"/>
        <v>0</v>
      </c>
      <c r="BJ7" s="34">
        <f t="shared" si="52"/>
        <v>0</v>
      </c>
      <c r="BK7" s="34">
        <f t="shared" si="51"/>
        <v>0</v>
      </c>
      <c r="BO7" s="202"/>
    </row>
    <row r="8" spans="1:72" s="15" customFormat="1">
      <c r="A8" s="147"/>
      <c r="B8" s="16">
        <v>4</v>
      </c>
      <c r="C8" s="29"/>
      <c r="D8" s="29" t="s">
        <v>28</v>
      </c>
      <c r="E8" s="29" t="s">
        <v>52</v>
      </c>
      <c r="F8" s="17" t="s">
        <v>54</v>
      </c>
      <c r="G8" s="199"/>
      <c r="H8" s="200"/>
      <c r="I8" s="32"/>
      <c r="J8" s="22"/>
      <c r="K8" s="68">
        <f t="shared" si="0"/>
        <v>0</v>
      </c>
      <c r="L8" s="68">
        <f t="shared" si="1"/>
        <v>0</v>
      </c>
      <c r="M8" s="68">
        <f t="shared" si="2"/>
        <v>0</v>
      </c>
      <c r="N8" s="68">
        <f t="shared" si="3"/>
        <v>0</v>
      </c>
      <c r="O8" s="68">
        <f t="shared" si="4"/>
        <v>0</v>
      </c>
      <c r="P8" s="68">
        <f t="shared" si="5"/>
        <v>0</v>
      </c>
      <c r="Q8" s="68">
        <f t="shared" si="6"/>
        <v>0</v>
      </c>
      <c r="R8" s="68">
        <f t="shared" si="7"/>
        <v>0</v>
      </c>
      <c r="S8" s="68">
        <f t="shared" si="8"/>
        <v>0</v>
      </c>
      <c r="T8" s="68">
        <f t="shared" si="9"/>
        <v>0</v>
      </c>
      <c r="U8" s="68">
        <f t="shared" si="10"/>
        <v>0</v>
      </c>
      <c r="V8" s="68">
        <f t="shared" si="11"/>
        <v>0</v>
      </c>
      <c r="W8" s="68">
        <f t="shared" si="12"/>
        <v>0</v>
      </c>
      <c r="X8" s="68">
        <f t="shared" si="13"/>
        <v>0</v>
      </c>
      <c r="Y8" s="68">
        <f t="shared" si="14"/>
        <v>0</v>
      </c>
      <c r="Z8" s="68">
        <f t="shared" si="15"/>
        <v>0</v>
      </c>
      <c r="AA8" s="68">
        <f t="shared" si="16"/>
        <v>0</v>
      </c>
      <c r="AB8" s="68">
        <f t="shared" si="17"/>
        <v>0</v>
      </c>
      <c r="AC8" s="68">
        <f t="shared" si="18"/>
        <v>0</v>
      </c>
      <c r="AD8" s="68">
        <f t="shared" si="19"/>
        <v>0</v>
      </c>
      <c r="AE8" s="68">
        <f t="shared" si="20"/>
        <v>0</v>
      </c>
      <c r="AF8" s="68">
        <f t="shared" si="21"/>
        <v>0</v>
      </c>
      <c r="AG8" s="68">
        <f t="shared" si="22"/>
        <v>0</v>
      </c>
      <c r="AH8" s="68">
        <f t="shared" si="23"/>
        <v>0</v>
      </c>
      <c r="AI8" s="68">
        <f t="shared" si="24"/>
        <v>0</v>
      </c>
      <c r="AJ8" s="68">
        <f t="shared" si="25"/>
        <v>0</v>
      </c>
      <c r="AK8" s="68">
        <f t="shared" si="26"/>
        <v>0</v>
      </c>
      <c r="AL8" s="68">
        <f t="shared" si="27"/>
        <v>0</v>
      </c>
      <c r="AM8" s="68">
        <f t="shared" si="28"/>
        <v>0</v>
      </c>
      <c r="AN8" s="68">
        <f t="shared" si="29"/>
        <v>0</v>
      </c>
      <c r="AO8" s="68">
        <f t="shared" si="30"/>
        <v>0</v>
      </c>
      <c r="AP8" s="68">
        <f t="shared" si="31"/>
        <v>0</v>
      </c>
      <c r="AQ8" s="68">
        <f t="shared" si="32"/>
        <v>0</v>
      </c>
      <c r="AR8" s="68">
        <f t="shared" si="33"/>
        <v>0</v>
      </c>
      <c r="AS8" s="34">
        <f t="shared" si="34"/>
        <v>0</v>
      </c>
      <c r="AT8" s="34">
        <f t="shared" si="35"/>
        <v>0</v>
      </c>
      <c r="AU8" s="34">
        <f t="shared" si="36"/>
        <v>0</v>
      </c>
      <c r="AV8" s="34">
        <f t="shared" si="37"/>
        <v>0</v>
      </c>
      <c r="AW8" s="34">
        <f t="shared" si="38"/>
        <v>0</v>
      </c>
      <c r="AX8" s="34">
        <f t="shared" si="39"/>
        <v>0</v>
      </c>
      <c r="AY8" s="34">
        <f t="shared" si="40"/>
        <v>0</v>
      </c>
      <c r="AZ8" s="34">
        <f t="shared" si="41"/>
        <v>0</v>
      </c>
      <c r="BA8" s="34">
        <f t="shared" si="42"/>
        <v>0</v>
      </c>
      <c r="BB8" s="34">
        <f t="shared" si="43"/>
        <v>0</v>
      </c>
      <c r="BC8" s="34">
        <f t="shared" si="44"/>
        <v>0</v>
      </c>
      <c r="BD8" s="34">
        <f t="shared" si="45"/>
        <v>0</v>
      </c>
      <c r="BE8" s="34">
        <f t="shared" si="46"/>
        <v>0</v>
      </c>
      <c r="BF8" s="34">
        <f t="shared" si="47"/>
        <v>0</v>
      </c>
      <c r="BG8" s="34">
        <f t="shared" si="48"/>
        <v>0</v>
      </c>
      <c r="BH8" s="34">
        <f t="shared" si="49"/>
        <v>0</v>
      </c>
      <c r="BI8" s="34">
        <f t="shared" si="50"/>
        <v>0</v>
      </c>
      <c r="BJ8" s="34">
        <f t="shared" si="52"/>
        <v>0</v>
      </c>
      <c r="BK8" s="34">
        <f t="shared" si="51"/>
        <v>0</v>
      </c>
      <c r="BO8" s="202"/>
    </row>
    <row r="9" spans="1:72" s="15" customFormat="1">
      <c r="A9" s="147"/>
      <c r="B9" s="16">
        <v>5</v>
      </c>
      <c r="C9" s="30"/>
      <c r="D9" s="30" t="s">
        <v>28</v>
      </c>
      <c r="E9" s="29" t="s">
        <v>52</v>
      </c>
      <c r="F9" s="17" t="s">
        <v>54</v>
      </c>
      <c r="G9" s="199"/>
      <c r="H9" s="200"/>
      <c r="I9" s="32"/>
      <c r="J9" s="22"/>
      <c r="K9" s="68">
        <f t="shared" si="0"/>
        <v>0</v>
      </c>
      <c r="L9" s="68">
        <f t="shared" si="1"/>
        <v>0</v>
      </c>
      <c r="M9" s="68">
        <f t="shared" si="2"/>
        <v>0</v>
      </c>
      <c r="N9" s="68">
        <f t="shared" si="3"/>
        <v>0</v>
      </c>
      <c r="O9" s="68">
        <f t="shared" si="4"/>
        <v>0</v>
      </c>
      <c r="P9" s="68">
        <f t="shared" si="5"/>
        <v>0</v>
      </c>
      <c r="Q9" s="68">
        <f t="shared" si="6"/>
        <v>0</v>
      </c>
      <c r="R9" s="68">
        <f t="shared" si="7"/>
        <v>0</v>
      </c>
      <c r="S9" s="68">
        <f t="shared" si="8"/>
        <v>0</v>
      </c>
      <c r="T9" s="68">
        <f t="shared" si="9"/>
        <v>0</v>
      </c>
      <c r="U9" s="68">
        <f t="shared" si="10"/>
        <v>0</v>
      </c>
      <c r="V9" s="68">
        <f t="shared" si="11"/>
        <v>0</v>
      </c>
      <c r="W9" s="68">
        <f t="shared" si="12"/>
        <v>0</v>
      </c>
      <c r="X9" s="68">
        <f t="shared" si="13"/>
        <v>0</v>
      </c>
      <c r="Y9" s="68">
        <f t="shared" si="14"/>
        <v>0</v>
      </c>
      <c r="Z9" s="68">
        <f t="shared" si="15"/>
        <v>0</v>
      </c>
      <c r="AA9" s="68">
        <f t="shared" si="16"/>
        <v>0</v>
      </c>
      <c r="AB9" s="68">
        <f t="shared" si="17"/>
        <v>0</v>
      </c>
      <c r="AC9" s="68">
        <f t="shared" si="18"/>
        <v>0</v>
      </c>
      <c r="AD9" s="68">
        <f t="shared" si="19"/>
        <v>0</v>
      </c>
      <c r="AE9" s="68">
        <f t="shared" si="20"/>
        <v>0</v>
      </c>
      <c r="AF9" s="68">
        <f t="shared" si="21"/>
        <v>0</v>
      </c>
      <c r="AG9" s="68">
        <f t="shared" si="22"/>
        <v>0</v>
      </c>
      <c r="AH9" s="68">
        <f t="shared" si="23"/>
        <v>0</v>
      </c>
      <c r="AI9" s="68">
        <f t="shared" si="24"/>
        <v>0</v>
      </c>
      <c r="AJ9" s="68">
        <f t="shared" si="25"/>
        <v>0</v>
      </c>
      <c r="AK9" s="68">
        <f t="shared" si="26"/>
        <v>0</v>
      </c>
      <c r="AL9" s="68">
        <f t="shared" si="27"/>
        <v>0</v>
      </c>
      <c r="AM9" s="68">
        <f t="shared" si="28"/>
        <v>0</v>
      </c>
      <c r="AN9" s="68">
        <f t="shared" si="29"/>
        <v>0</v>
      </c>
      <c r="AO9" s="68">
        <f t="shared" si="30"/>
        <v>0</v>
      </c>
      <c r="AP9" s="68">
        <f t="shared" si="31"/>
        <v>0</v>
      </c>
      <c r="AQ9" s="68">
        <f t="shared" si="32"/>
        <v>0</v>
      </c>
      <c r="AR9" s="68">
        <f t="shared" si="33"/>
        <v>0</v>
      </c>
      <c r="AS9" s="34">
        <f t="shared" si="34"/>
        <v>0</v>
      </c>
      <c r="AT9" s="34">
        <f t="shared" si="35"/>
        <v>0</v>
      </c>
      <c r="AU9" s="34">
        <f t="shared" si="36"/>
        <v>0</v>
      </c>
      <c r="AV9" s="34">
        <f t="shared" si="37"/>
        <v>0</v>
      </c>
      <c r="AW9" s="34">
        <f t="shared" si="38"/>
        <v>0</v>
      </c>
      <c r="AX9" s="34">
        <f t="shared" si="39"/>
        <v>0</v>
      </c>
      <c r="AY9" s="34">
        <f t="shared" si="40"/>
        <v>0</v>
      </c>
      <c r="AZ9" s="34">
        <f t="shared" si="41"/>
        <v>0</v>
      </c>
      <c r="BA9" s="34">
        <f t="shared" si="42"/>
        <v>0</v>
      </c>
      <c r="BB9" s="34">
        <f t="shared" si="43"/>
        <v>0</v>
      </c>
      <c r="BC9" s="34">
        <f t="shared" si="44"/>
        <v>0</v>
      </c>
      <c r="BD9" s="34">
        <f t="shared" si="45"/>
        <v>0</v>
      </c>
      <c r="BE9" s="34">
        <f t="shared" si="46"/>
        <v>0</v>
      </c>
      <c r="BF9" s="34">
        <f t="shared" si="47"/>
        <v>0</v>
      </c>
      <c r="BG9" s="34">
        <f t="shared" si="48"/>
        <v>0</v>
      </c>
      <c r="BH9" s="34">
        <f t="shared" si="49"/>
        <v>0</v>
      </c>
      <c r="BI9" s="34">
        <f t="shared" si="50"/>
        <v>0</v>
      </c>
      <c r="BJ9" s="34">
        <f t="shared" si="52"/>
        <v>0</v>
      </c>
      <c r="BK9" s="34">
        <f t="shared" si="51"/>
        <v>0</v>
      </c>
      <c r="BO9" s="202"/>
    </row>
    <row r="10" spans="1:72" s="15" customFormat="1">
      <c r="A10" s="147"/>
      <c r="B10" s="16">
        <v>6</v>
      </c>
      <c r="C10" s="29"/>
      <c r="D10" s="29" t="s">
        <v>28</v>
      </c>
      <c r="E10" s="29" t="s">
        <v>52</v>
      </c>
      <c r="F10" s="17" t="s">
        <v>54</v>
      </c>
      <c r="G10" s="199"/>
      <c r="H10" s="200"/>
      <c r="I10" s="32"/>
      <c r="J10" s="22"/>
      <c r="K10" s="68">
        <f t="shared" si="0"/>
        <v>0</v>
      </c>
      <c r="L10" s="68">
        <f t="shared" si="1"/>
        <v>0</v>
      </c>
      <c r="M10" s="68">
        <f t="shared" si="2"/>
        <v>0</v>
      </c>
      <c r="N10" s="68">
        <f t="shared" si="3"/>
        <v>0</v>
      </c>
      <c r="O10" s="68">
        <f t="shared" si="4"/>
        <v>0</v>
      </c>
      <c r="P10" s="68">
        <f t="shared" si="5"/>
        <v>0</v>
      </c>
      <c r="Q10" s="68">
        <f t="shared" si="6"/>
        <v>0</v>
      </c>
      <c r="R10" s="68">
        <f t="shared" si="7"/>
        <v>0</v>
      </c>
      <c r="S10" s="68">
        <f t="shared" si="8"/>
        <v>0</v>
      </c>
      <c r="T10" s="68">
        <f t="shared" si="9"/>
        <v>0</v>
      </c>
      <c r="U10" s="68">
        <f t="shared" si="10"/>
        <v>0</v>
      </c>
      <c r="V10" s="68">
        <f t="shared" si="11"/>
        <v>0</v>
      </c>
      <c r="W10" s="68">
        <f t="shared" si="12"/>
        <v>0</v>
      </c>
      <c r="X10" s="68">
        <f t="shared" si="13"/>
        <v>0</v>
      </c>
      <c r="Y10" s="68">
        <f t="shared" si="14"/>
        <v>0</v>
      </c>
      <c r="Z10" s="68">
        <f t="shared" si="15"/>
        <v>0</v>
      </c>
      <c r="AA10" s="68">
        <f t="shared" si="16"/>
        <v>0</v>
      </c>
      <c r="AB10" s="68">
        <f t="shared" si="17"/>
        <v>0</v>
      </c>
      <c r="AC10" s="68">
        <f t="shared" si="18"/>
        <v>0</v>
      </c>
      <c r="AD10" s="68">
        <f t="shared" si="19"/>
        <v>0</v>
      </c>
      <c r="AE10" s="68">
        <f t="shared" si="20"/>
        <v>0</v>
      </c>
      <c r="AF10" s="68">
        <f t="shared" si="21"/>
        <v>0</v>
      </c>
      <c r="AG10" s="68">
        <f t="shared" si="22"/>
        <v>0</v>
      </c>
      <c r="AH10" s="68">
        <f t="shared" si="23"/>
        <v>0</v>
      </c>
      <c r="AI10" s="68">
        <f t="shared" si="24"/>
        <v>0</v>
      </c>
      <c r="AJ10" s="68">
        <f t="shared" si="25"/>
        <v>0</v>
      </c>
      <c r="AK10" s="68">
        <f t="shared" si="26"/>
        <v>0</v>
      </c>
      <c r="AL10" s="68">
        <f t="shared" si="27"/>
        <v>0</v>
      </c>
      <c r="AM10" s="68">
        <f t="shared" si="28"/>
        <v>0</v>
      </c>
      <c r="AN10" s="68">
        <f t="shared" si="29"/>
        <v>0</v>
      </c>
      <c r="AO10" s="68">
        <f t="shared" si="30"/>
        <v>0</v>
      </c>
      <c r="AP10" s="68">
        <f t="shared" si="31"/>
        <v>0</v>
      </c>
      <c r="AQ10" s="68">
        <f t="shared" si="32"/>
        <v>0</v>
      </c>
      <c r="AR10" s="68">
        <f t="shared" si="33"/>
        <v>0</v>
      </c>
      <c r="AS10" s="34">
        <f t="shared" si="34"/>
        <v>0</v>
      </c>
      <c r="AT10" s="34">
        <f t="shared" si="35"/>
        <v>0</v>
      </c>
      <c r="AU10" s="34">
        <f t="shared" si="36"/>
        <v>0</v>
      </c>
      <c r="AV10" s="34">
        <f t="shared" si="37"/>
        <v>0</v>
      </c>
      <c r="AW10" s="34">
        <f t="shared" si="38"/>
        <v>0</v>
      </c>
      <c r="AX10" s="34">
        <f t="shared" si="39"/>
        <v>0</v>
      </c>
      <c r="AY10" s="34">
        <f t="shared" si="40"/>
        <v>0</v>
      </c>
      <c r="AZ10" s="34">
        <f t="shared" si="41"/>
        <v>0</v>
      </c>
      <c r="BA10" s="34">
        <f t="shared" si="42"/>
        <v>0</v>
      </c>
      <c r="BB10" s="34">
        <f t="shared" si="43"/>
        <v>0</v>
      </c>
      <c r="BC10" s="34">
        <f t="shared" si="44"/>
        <v>0</v>
      </c>
      <c r="BD10" s="34">
        <f t="shared" si="45"/>
        <v>0</v>
      </c>
      <c r="BE10" s="34">
        <f t="shared" si="46"/>
        <v>0</v>
      </c>
      <c r="BF10" s="34">
        <f t="shared" si="47"/>
        <v>0</v>
      </c>
      <c r="BG10" s="34">
        <f t="shared" si="48"/>
        <v>0</v>
      </c>
      <c r="BH10" s="34">
        <f t="shared" si="49"/>
        <v>0</v>
      </c>
      <c r="BI10" s="34">
        <f t="shared" si="50"/>
        <v>0</v>
      </c>
      <c r="BJ10" s="34">
        <f t="shared" si="52"/>
        <v>0</v>
      </c>
      <c r="BK10" s="34">
        <f t="shared" si="51"/>
        <v>0</v>
      </c>
      <c r="BO10" s="202"/>
    </row>
    <row r="11" spans="1:72" s="15" customFormat="1">
      <c r="A11" s="147"/>
      <c r="B11" s="16">
        <v>7</v>
      </c>
      <c r="C11" s="30"/>
      <c r="D11" s="30" t="s">
        <v>28</v>
      </c>
      <c r="E11" s="29" t="s">
        <v>52</v>
      </c>
      <c r="F11" s="17" t="s">
        <v>54</v>
      </c>
      <c r="G11" s="199"/>
      <c r="H11" s="200"/>
      <c r="I11" s="32"/>
      <c r="J11" s="22"/>
      <c r="K11" s="68">
        <f t="shared" si="0"/>
        <v>0</v>
      </c>
      <c r="L11" s="68">
        <f t="shared" si="1"/>
        <v>0</v>
      </c>
      <c r="M11" s="68">
        <f t="shared" si="2"/>
        <v>0</v>
      </c>
      <c r="N11" s="68">
        <f t="shared" si="3"/>
        <v>0</v>
      </c>
      <c r="O11" s="68">
        <f t="shared" si="4"/>
        <v>0</v>
      </c>
      <c r="P11" s="68">
        <f t="shared" si="5"/>
        <v>0</v>
      </c>
      <c r="Q11" s="68">
        <f t="shared" si="6"/>
        <v>0</v>
      </c>
      <c r="R11" s="68">
        <f t="shared" si="7"/>
        <v>0</v>
      </c>
      <c r="S11" s="68">
        <f t="shared" si="8"/>
        <v>0</v>
      </c>
      <c r="T11" s="68">
        <f t="shared" si="9"/>
        <v>0</v>
      </c>
      <c r="U11" s="68">
        <f t="shared" si="10"/>
        <v>0</v>
      </c>
      <c r="V11" s="68">
        <f t="shared" si="11"/>
        <v>0</v>
      </c>
      <c r="W11" s="68">
        <f t="shared" si="12"/>
        <v>0</v>
      </c>
      <c r="X11" s="68">
        <f t="shared" si="13"/>
        <v>0</v>
      </c>
      <c r="Y11" s="68">
        <f t="shared" si="14"/>
        <v>0</v>
      </c>
      <c r="Z11" s="68">
        <f t="shared" si="15"/>
        <v>0</v>
      </c>
      <c r="AA11" s="68">
        <f t="shared" si="16"/>
        <v>0</v>
      </c>
      <c r="AB11" s="68">
        <f t="shared" si="17"/>
        <v>0</v>
      </c>
      <c r="AC11" s="68">
        <f t="shared" si="18"/>
        <v>0</v>
      </c>
      <c r="AD11" s="68">
        <f t="shared" si="19"/>
        <v>0</v>
      </c>
      <c r="AE11" s="68">
        <f t="shared" si="20"/>
        <v>0</v>
      </c>
      <c r="AF11" s="68">
        <f t="shared" si="21"/>
        <v>0</v>
      </c>
      <c r="AG11" s="68">
        <f t="shared" si="22"/>
        <v>0</v>
      </c>
      <c r="AH11" s="68">
        <f t="shared" si="23"/>
        <v>0</v>
      </c>
      <c r="AI11" s="68">
        <f t="shared" si="24"/>
        <v>0</v>
      </c>
      <c r="AJ11" s="68">
        <f t="shared" si="25"/>
        <v>0</v>
      </c>
      <c r="AK11" s="68">
        <f t="shared" si="26"/>
        <v>0</v>
      </c>
      <c r="AL11" s="68">
        <f t="shared" si="27"/>
        <v>0</v>
      </c>
      <c r="AM11" s="68">
        <f t="shared" si="28"/>
        <v>0</v>
      </c>
      <c r="AN11" s="68">
        <f t="shared" si="29"/>
        <v>0</v>
      </c>
      <c r="AO11" s="68">
        <f t="shared" si="30"/>
        <v>0</v>
      </c>
      <c r="AP11" s="68">
        <f t="shared" si="31"/>
        <v>0</v>
      </c>
      <c r="AQ11" s="68">
        <f t="shared" si="32"/>
        <v>0</v>
      </c>
      <c r="AR11" s="68">
        <f t="shared" si="33"/>
        <v>0</v>
      </c>
      <c r="AS11" s="34">
        <f t="shared" si="34"/>
        <v>0</v>
      </c>
      <c r="AT11" s="34">
        <f t="shared" si="35"/>
        <v>0</v>
      </c>
      <c r="AU11" s="34">
        <f t="shared" si="36"/>
        <v>0</v>
      </c>
      <c r="AV11" s="34">
        <f t="shared" si="37"/>
        <v>0</v>
      </c>
      <c r="AW11" s="34">
        <f t="shared" si="38"/>
        <v>0</v>
      </c>
      <c r="AX11" s="34">
        <f t="shared" si="39"/>
        <v>0</v>
      </c>
      <c r="AY11" s="34">
        <f t="shared" si="40"/>
        <v>0</v>
      </c>
      <c r="AZ11" s="34">
        <f t="shared" si="41"/>
        <v>0</v>
      </c>
      <c r="BA11" s="34">
        <f t="shared" si="42"/>
        <v>0</v>
      </c>
      <c r="BB11" s="34">
        <f t="shared" si="43"/>
        <v>0</v>
      </c>
      <c r="BC11" s="34">
        <f t="shared" si="44"/>
        <v>0</v>
      </c>
      <c r="BD11" s="34">
        <f t="shared" si="45"/>
        <v>0</v>
      </c>
      <c r="BE11" s="34">
        <f t="shared" si="46"/>
        <v>0</v>
      </c>
      <c r="BF11" s="34">
        <f t="shared" si="47"/>
        <v>0</v>
      </c>
      <c r="BG11" s="34">
        <f t="shared" si="48"/>
        <v>0</v>
      </c>
      <c r="BH11" s="34">
        <f t="shared" si="49"/>
        <v>0</v>
      </c>
      <c r="BI11" s="34">
        <f t="shared" si="50"/>
        <v>0</v>
      </c>
      <c r="BJ11" s="34">
        <f t="shared" si="52"/>
        <v>0</v>
      </c>
      <c r="BK11" s="34">
        <f t="shared" si="51"/>
        <v>0</v>
      </c>
      <c r="BO11" s="202"/>
    </row>
    <row r="12" spans="1:72" s="15" customFormat="1">
      <c r="A12" s="147"/>
      <c r="B12" s="16">
        <v>8</v>
      </c>
      <c r="C12" s="29"/>
      <c r="D12" s="29" t="s">
        <v>28</v>
      </c>
      <c r="E12" s="29" t="s">
        <v>52</v>
      </c>
      <c r="F12" s="17" t="s">
        <v>54</v>
      </c>
      <c r="G12" s="199"/>
      <c r="H12" s="200"/>
      <c r="I12" s="32"/>
      <c r="J12" s="22"/>
      <c r="K12" s="68">
        <f t="shared" si="0"/>
        <v>0</v>
      </c>
      <c r="L12" s="68">
        <f t="shared" si="1"/>
        <v>0</v>
      </c>
      <c r="M12" s="68">
        <f t="shared" si="2"/>
        <v>0</v>
      </c>
      <c r="N12" s="68">
        <f t="shared" si="3"/>
        <v>0</v>
      </c>
      <c r="O12" s="68">
        <f t="shared" si="4"/>
        <v>0</v>
      </c>
      <c r="P12" s="68">
        <f t="shared" si="5"/>
        <v>0</v>
      </c>
      <c r="Q12" s="68">
        <f t="shared" si="6"/>
        <v>0</v>
      </c>
      <c r="R12" s="68">
        <f t="shared" si="7"/>
        <v>0</v>
      </c>
      <c r="S12" s="68">
        <f t="shared" si="8"/>
        <v>0</v>
      </c>
      <c r="T12" s="68">
        <f t="shared" si="9"/>
        <v>0</v>
      </c>
      <c r="U12" s="68">
        <f t="shared" si="10"/>
        <v>0</v>
      </c>
      <c r="V12" s="68">
        <f t="shared" si="11"/>
        <v>0</v>
      </c>
      <c r="W12" s="68">
        <f t="shared" si="12"/>
        <v>0</v>
      </c>
      <c r="X12" s="68">
        <f t="shared" si="13"/>
        <v>0</v>
      </c>
      <c r="Y12" s="68">
        <f t="shared" si="14"/>
        <v>0</v>
      </c>
      <c r="Z12" s="68">
        <f t="shared" si="15"/>
        <v>0</v>
      </c>
      <c r="AA12" s="68">
        <f t="shared" si="16"/>
        <v>0</v>
      </c>
      <c r="AB12" s="68">
        <f t="shared" si="17"/>
        <v>0</v>
      </c>
      <c r="AC12" s="68">
        <f t="shared" si="18"/>
        <v>0</v>
      </c>
      <c r="AD12" s="68">
        <f t="shared" si="19"/>
        <v>0</v>
      </c>
      <c r="AE12" s="68">
        <f t="shared" si="20"/>
        <v>0</v>
      </c>
      <c r="AF12" s="68">
        <f t="shared" si="21"/>
        <v>0</v>
      </c>
      <c r="AG12" s="68">
        <f t="shared" si="22"/>
        <v>0</v>
      </c>
      <c r="AH12" s="68">
        <f t="shared" si="23"/>
        <v>0</v>
      </c>
      <c r="AI12" s="68">
        <f t="shared" si="24"/>
        <v>0</v>
      </c>
      <c r="AJ12" s="68">
        <f t="shared" si="25"/>
        <v>0</v>
      </c>
      <c r="AK12" s="68">
        <f t="shared" si="26"/>
        <v>0</v>
      </c>
      <c r="AL12" s="68">
        <f t="shared" si="27"/>
        <v>0</v>
      </c>
      <c r="AM12" s="68">
        <f t="shared" si="28"/>
        <v>0</v>
      </c>
      <c r="AN12" s="68">
        <f t="shared" si="29"/>
        <v>0</v>
      </c>
      <c r="AO12" s="68">
        <f t="shared" si="30"/>
        <v>0</v>
      </c>
      <c r="AP12" s="68">
        <f t="shared" si="31"/>
        <v>0</v>
      </c>
      <c r="AQ12" s="68">
        <f t="shared" si="32"/>
        <v>0</v>
      </c>
      <c r="AR12" s="68">
        <f t="shared" si="33"/>
        <v>0</v>
      </c>
      <c r="AS12" s="34">
        <f t="shared" si="34"/>
        <v>0</v>
      </c>
      <c r="AT12" s="34">
        <f t="shared" si="35"/>
        <v>0</v>
      </c>
      <c r="AU12" s="34">
        <f t="shared" si="36"/>
        <v>0</v>
      </c>
      <c r="AV12" s="34">
        <f t="shared" si="37"/>
        <v>0</v>
      </c>
      <c r="AW12" s="34">
        <f t="shared" si="38"/>
        <v>0</v>
      </c>
      <c r="AX12" s="34">
        <f t="shared" si="39"/>
        <v>0</v>
      </c>
      <c r="AY12" s="34">
        <f t="shared" si="40"/>
        <v>0</v>
      </c>
      <c r="AZ12" s="34">
        <f t="shared" si="41"/>
        <v>0</v>
      </c>
      <c r="BA12" s="34">
        <f t="shared" si="42"/>
        <v>0</v>
      </c>
      <c r="BB12" s="34">
        <f t="shared" si="43"/>
        <v>0</v>
      </c>
      <c r="BC12" s="34">
        <f t="shared" si="44"/>
        <v>0</v>
      </c>
      <c r="BD12" s="34">
        <f t="shared" si="45"/>
        <v>0</v>
      </c>
      <c r="BE12" s="34">
        <f t="shared" si="46"/>
        <v>0</v>
      </c>
      <c r="BF12" s="34">
        <f t="shared" si="47"/>
        <v>0</v>
      </c>
      <c r="BG12" s="34">
        <f t="shared" si="48"/>
        <v>0</v>
      </c>
      <c r="BH12" s="34">
        <f t="shared" si="49"/>
        <v>0</v>
      </c>
      <c r="BI12" s="34">
        <f t="shared" si="50"/>
        <v>0</v>
      </c>
      <c r="BJ12" s="34">
        <f t="shared" si="52"/>
        <v>0</v>
      </c>
      <c r="BK12" s="34">
        <f t="shared" si="51"/>
        <v>0</v>
      </c>
      <c r="BO12" s="202"/>
    </row>
    <row r="13" spans="1:72" s="15" customFormat="1">
      <c r="A13" s="147"/>
      <c r="B13" s="16">
        <v>9</v>
      </c>
      <c r="C13" s="29"/>
      <c r="D13" s="29" t="s">
        <v>28</v>
      </c>
      <c r="E13" s="29" t="s">
        <v>52</v>
      </c>
      <c r="F13" s="17" t="s">
        <v>54</v>
      </c>
      <c r="G13" s="199"/>
      <c r="H13" s="200"/>
      <c r="I13" s="32"/>
      <c r="J13" s="22"/>
      <c r="K13" s="68">
        <f t="shared" si="0"/>
        <v>0</v>
      </c>
      <c r="L13" s="68">
        <f t="shared" si="1"/>
        <v>0</v>
      </c>
      <c r="M13" s="68">
        <f t="shared" si="2"/>
        <v>0</v>
      </c>
      <c r="N13" s="68">
        <f t="shared" si="3"/>
        <v>0</v>
      </c>
      <c r="O13" s="68">
        <f t="shared" si="4"/>
        <v>0</v>
      </c>
      <c r="P13" s="68">
        <f t="shared" si="5"/>
        <v>0</v>
      </c>
      <c r="Q13" s="68">
        <f t="shared" si="6"/>
        <v>0</v>
      </c>
      <c r="R13" s="68">
        <f t="shared" si="7"/>
        <v>0</v>
      </c>
      <c r="S13" s="68">
        <f t="shared" si="8"/>
        <v>0</v>
      </c>
      <c r="T13" s="68">
        <f t="shared" si="9"/>
        <v>0</v>
      </c>
      <c r="U13" s="68">
        <f t="shared" si="10"/>
        <v>0</v>
      </c>
      <c r="V13" s="68">
        <f t="shared" si="11"/>
        <v>0</v>
      </c>
      <c r="W13" s="68">
        <f t="shared" si="12"/>
        <v>0</v>
      </c>
      <c r="X13" s="68">
        <f t="shared" si="13"/>
        <v>0</v>
      </c>
      <c r="Y13" s="68">
        <f t="shared" si="14"/>
        <v>0</v>
      </c>
      <c r="Z13" s="68">
        <f t="shared" si="15"/>
        <v>0</v>
      </c>
      <c r="AA13" s="68">
        <f t="shared" si="16"/>
        <v>0</v>
      </c>
      <c r="AB13" s="68">
        <f t="shared" si="17"/>
        <v>0</v>
      </c>
      <c r="AC13" s="68">
        <f t="shared" si="18"/>
        <v>0</v>
      </c>
      <c r="AD13" s="68">
        <f t="shared" si="19"/>
        <v>0</v>
      </c>
      <c r="AE13" s="68">
        <f t="shared" si="20"/>
        <v>0</v>
      </c>
      <c r="AF13" s="68">
        <f t="shared" si="21"/>
        <v>0</v>
      </c>
      <c r="AG13" s="68">
        <f t="shared" si="22"/>
        <v>0</v>
      </c>
      <c r="AH13" s="68">
        <f t="shared" si="23"/>
        <v>0</v>
      </c>
      <c r="AI13" s="68">
        <f t="shared" si="24"/>
        <v>0</v>
      </c>
      <c r="AJ13" s="68">
        <f t="shared" si="25"/>
        <v>0</v>
      </c>
      <c r="AK13" s="68">
        <f t="shared" si="26"/>
        <v>0</v>
      </c>
      <c r="AL13" s="68">
        <f t="shared" si="27"/>
        <v>0</v>
      </c>
      <c r="AM13" s="68">
        <f t="shared" si="28"/>
        <v>0</v>
      </c>
      <c r="AN13" s="68">
        <f t="shared" si="29"/>
        <v>0</v>
      </c>
      <c r="AO13" s="68">
        <f t="shared" si="30"/>
        <v>0</v>
      </c>
      <c r="AP13" s="68">
        <f t="shared" si="31"/>
        <v>0</v>
      </c>
      <c r="AQ13" s="68">
        <f t="shared" si="32"/>
        <v>0</v>
      </c>
      <c r="AR13" s="68">
        <f t="shared" si="33"/>
        <v>0</v>
      </c>
      <c r="AS13" s="34">
        <f t="shared" si="34"/>
        <v>0</v>
      </c>
      <c r="AT13" s="34">
        <f t="shared" si="35"/>
        <v>0</v>
      </c>
      <c r="AU13" s="34">
        <f t="shared" si="36"/>
        <v>0</v>
      </c>
      <c r="AV13" s="34">
        <f t="shared" si="37"/>
        <v>0</v>
      </c>
      <c r="AW13" s="34">
        <f t="shared" si="38"/>
        <v>0</v>
      </c>
      <c r="AX13" s="34">
        <f t="shared" si="39"/>
        <v>0</v>
      </c>
      <c r="AY13" s="34">
        <f t="shared" si="40"/>
        <v>0</v>
      </c>
      <c r="AZ13" s="34">
        <f t="shared" si="41"/>
        <v>0</v>
      </c>
      <c r="BA13" s="34">
        <f t="shared" si="42"/>
        <v>0</v>
      </c>
      <c r="BB13" s="34">
        <f t="shared" si="43"/>
        <v>0</v>
      </c>
      <c r="BC13" s="34">
        <f t="shared" si="44"/>
        <v>0</v>
      </c>
      <c r="BD13" s="34">
        <f t="shared" si="45"/>
        <v>0</v>
      </c>
      <c r="BE13" s="34">
        <f t="shared" si="46"/>
        <v>0</v>
      </c>
      <c r="BF13" s="34">
        <f t="shared" si="47"/>
        <v>0</v>
      </c>
      <c r="BG13" s="34">
        <f t="shared" si="48"/>
        <v>0</v>
      </c>
      <c r="BH13" s="34">
        <f t="shared" si="49"/>
        <v>0</v>
      </c>
      <c r="BI13" s="34">
        <f t="shared" si="50"/>
        <v>0</v>
      </c>
      <c r="BJ13" s="34">
        <f t="shared" si="52"/>
        <v>0</v>
      </c>
      <c r="BK13" s="34">
        <f t="shared" si="51"/>
        <v>0</v>
      </c>
      <c r="BO13" s="202"/>
    </row>
    <row r="14" spans="1:72" s="15" customFormat="1">
      <c r="A14" s="147"/>
      <c r="B14" s="16">
        <v>10</v>
      </c>
      <c r="C14" s="29"/>
      <c r="D14" s="29" t="s">
        <v>28</v>
      </c>
      <c r="E14" s="29" t="s">
        <v>52</v>
      </c>
      <c r="F14" s="17" t="s">
        <v>54</v>
      </c>
      <c r="G14" s="199"/>
      <c r="H14" s="200"/>
      <c r="I14" s="32"/>
      <c r="J14" s="22"/>
      <c r="K14" s="68">
        <f t="shared" si="0"/>
        <v>0</v>
      </c>
      <c r="L14" s="68">
        <f t="shared" si="1"/>
        <v>0</v>
      </c>
      <c r="M14" s="68">
        <f t="shared" si="2"/>
        <v>0</v>
      </c>
      <c r="N14" s="68">
        <f t="shared" si="3"/>
        <v>0</v>
      </c>
      <c r="O14" s="68">
        <f t="shared" si="4"/>
        <v>0</v>
      </c>
      <c r="P14" s="68">
        <f t="shared" si="5"/>
        <v>0</v>
      </c>
      <c r="Q14" s="68">
        <f t="shared" si="6"/>
        <v>0</v>
      </c>
      <c r="R14" s="68">
        <f t="shared" si="7"/>
        <v>0</v>
      </c>
      <c r="S14" s="68">
        <f t="shared" si="8"/>
        <v>0</v>
      </c>
      <c r="T14" s="68">
        <f t="shared" si="9"/>
        <v>0</v>
      </c>
      <c r="U14" s="68">
        <f t="shared" si="10"/>
        <v>0</v>
      </c>
      <c r="V14" s="68">
        <f t="shared" si="11"/>
        <v>0</v>
      </c>
      <c r="W14" s="68">
        <f t="shared" si="12"/>
        <v>0</v>
      </c>
      <c r="X14" s="68">
        <f t="shared" si="13"/>
        <v>0</v>
      </c>
      <c r="Y14" s="68">
        <f t="shared" si="14"/>
        <v>0</v>
      </c>
      <c r="Z14" s="68">
        <f t="shared" si="15"/>
        <v>0</v>
      </c>
      <c r="AA14" s="68">
        <f t="shared" si="16"/>
        <v>0</v>
      </c>
      <c r="AB14" s="68">
        <f t="shared" si="17"/>
        <v>0</v>
      </c>
      <c r="AC14" s="68">
        <f t="shared" si="18"/>
        <v>0</v>
      </c>
      <c r="AD14" s="68">
        <f t="shared" si="19"/>
        <v>0</v>
      </c>
      <c r="AE14" s="68">
        <f t="shared" si="20"/>
        <v>0</v>
      </c>
      <c r="AF14" s="68">
        <f t="shared" si="21"/>
        <v>0</v>
      </c>
      <c r="AG14" s="68">
        <f t="shared" si="22"/>
        <v>0</v>
      </c>
      <c r="AH14" s="68">
        <f t="shared" si="23"/>
        <v>0</v>
      </c>
      <c r="AI14" s="68">
        <f t="shared" si="24"/>
        <v>0</v>
      </c>
      <c r="AJ14" s="68">
        <f t="shared" si="25"/>
        <v>0</v>
      </c>
      <c r="AK14" s="68">
        <f t="shared" si="26"/>
        <v>0</v>
      </c>
      <c r="AL14" s="68">
        <f t="shared" si="27"/>
        <v>0</v>
      </c>
      <c r="AM14" s="68">
        <f t="shared" si="28"/>
        <v>0</v>
      </c>
      <c r="AN14" s="68">
        <f t="shared" si="29"/>
        <v>0</v>
      </c>
      <c r="AO14" s="68">
        <f t="shared" si="30"/>
        <v>0</v>
      </c>
      <c r="AP14" s="68">
        <f t="shared" si="31"/>
        <v>0</v>
      </c>
      <c r="AQ14" s="68">
        <f t="shared" si="32"/>
        <v>0</v>
      </c>
      <c r="AR14" s="68">
        <f t="shared" si="33"/>
        <v>0</v>
      </c>
      <c r="AS14" s="34">
        <f t="shared" si="34"/>
        <v>0</v>
      </c>
      <c r="AT14" s="34">
        <f t="shared" si="35"/>
        <v>0</v>
      </c>
      <c r="AU14" s="34">
        <f t="shared" si="36"/>
        <v>0</v>
      </c>
      <c r="AV14" s="34">
        <f t="shared" si="37"/>
        <v>0</v>
      </c>
      <c r="AW14" s="34">
        <f t="shared" si="38"/>
        <v>0</v>
      </c>
      <c r="AX14" s="34">
        <f t="shared" si="39"/>
        <v>0</v>
      </c>
      <c r="AY14" s="34">
        <f t="shared" si="40"/>
        <v>0</v>
      </c>
      <c r="AZ14" s="34">
        <f t="shared" si="41"/>
        <v>0</v>
      </c>
      <c r="BA14" s="34">
        <f t="shared" si="42"/>
        <v>0</v>
      </c>
      <c r="BB14" s="34">
        <f t="shared" si="43"/>
        <v>0</v>
      </c>
      <c r="BC14" s="34">
        <f t="shared" si="44"/>
        <v>0</v>
      </c>
      <c r="BD14" s="34">
        <f t="shared" si="45"/>
        <v>0</v>
      </c>
      <c r="BE14" s="34">
        <f t="shared" si="46"/>
        <v>0</v>
      </c>
      <c r="BF14" s="34">
        <f t="shared" si="47"/>
        <v>0</v>
      </c>
      <c r="BG14" s="34">
        <f t="shared" si="48"/>
        <v>0</v>
      </c>
      <c r="BH14" s="34">
        <f t="shared" si="49"/>
        <v>0</v>
      </c>
      <c r="BI14" s="34">
        <f t="shared" si="50"/>
        <v>0</v>
      </c>
      <c r="BJ14" s="34">
        <f t="shared" si="52"/>
        <v>0</v>
      </c>
      <c r="BK14" s="34">
        <f t="shared" si="51"/>
        <v>0</v>
      </c>
      <c r="BO14" s="202"/>
    </row>
    <row r="15" spans="1:72" s="15" customFormat="1">
      <c r="A15" s="147"/>
      <c r="B15" s="16">
        <v>11</v>
      </c>
      <c r="C15" s="29"/>
      <c r="D15" s="29" t="s">
        <v>28</v>
      </c>
      <c r="E15" s="29" t="s">
        <v>52</v>
      </c>
      <c r="F15" s="17" t="s">
        <v>54</v>
      </c>
      <c r="G15" s="200"/>
      <c r="H15" s="200"/>
      <c r="I15" s="32"/>
      <c r="J15" s="22"/>
      <c r="K15" s="68">
        <f t="shared" si="0"/>
        <v>0</v>
      </c>
      <c r="L15" s="68">
        <f t="shared" si="1"/>
        <v>0</v>
      </c>
      <c r="M15" s="68">
        <f t="shared" si="2"/>
        <v>0</v>
      </c>
      <c r="N15" s="68">
        <f t="shared" si="3"/>
        <v>0</v>
      </c>
      <c r="O15" s="68">
        <f t="shared" si="4"/>
        <v>0</v>
      </c>
      <c r="P15" s="68">
        <f t="shared" si="5"/>
        <v>0</v>
      </c>
      <c r="Q15" s="68">
        <f t="shared" si="6"/>
        <v>0</v>
      </c>
      <c r="R15" s="68">
        <f t="shared" si="7"/>
        <v>0</v>
      </c>
      <c r="S15" s="68">
        <f t="shared" si="8"/>
        <v>0</v>
      </c>
      <c r="T15" s="68">
        <f t="shared" si="9"/>
        <v>0</v>
      </c>
      <c r="U15" s="68">
        <f t="shared" si="10"/>
        <v>0</v>
      </c>
      <c r="V15" s="68">
        <f t="shared" si="11"/>
        <v>0</v>
      </c>
      <c r="W15" s="68">
        <f t="shared" si="12"/>
        <v>0</v>
      </c>
      <c r="X15" s="68">
        <f t="shared" si="13"/>
        <v>0</v>
      </c>
      <c r="Y15" s="68">
        <f t="shared" si="14"/>
        <v>0</v>
      </c>
      <c r="Z15" s="68">
        <f t="shared" si="15"/>
        <v>0</v>
      </c>
      <c r="AA15" s="68">
        <f t="shared" si="16"/>
        <v>0</v>
      </c>
      <c r="AB15" s="68">
        <f t="shared" si="17"/>
        <v>0</v>
      </c>
      <c r="AC15" s="68">
        <f t="shared" si="18"/>
        <v>0</v>
      </c>
      <c r="AD15" s="68">
        <f t="shared" si="19"/>
        <v>0</v>
      </c>
      <c r="AE15" s="68">
        <f t="shared" si="20"/>
        <v>0</v>
      </c>
      <c r="AF15" s="68">
        <f t="shared" si="21"/>
        <v>0</v>
      </c>
      <c r="AG15" s="68">
        <f t="shared" si="22"/>
        <v>0</v>
      </c>
      <c r="AH15" s="68">
        <f t="shared" si="23"/>
        <v>0</v>
      </c>
      <c r="AI15" s="68">
        <f t="shared" si="24"/>
        <v>0</v>
      </c>
      <c r="AJ15" s="68">
        <f t="shared" si="25"/>
        <v>0</v>
      </c>
      <c r="AK15" s="68">
        <f t="shared" si="26"/>
        <v>0</v>
      </c>
      <c r="AL15" s="68">
        <f t="shared" si="27"/>
        <v>0</v>
      </c>
      <c r="AM15" s="68">
        <f t="shared" si="28"/>
        <v>0</v>
      </c>
      <c r="AN15" s="68">
        <f t="shared" si="29"/>
        <v>0</v>
      </c>
      <c r="AO15" s="68">
        <f t="shared" si="30"/>
        <v>0</v>
      </c>
      <c r="AP15" s="68">
        <f t="shared" si="31"/>
        <v>0</v>
      </c>
      <c r="AQ15" s="68">
        <f t="shared" si="32"/>
        <v>0</v>
      </c>
      <c r="AR15" s="68">
        <f t="shared" si="33"/>
        <v>0</v>
      </c>
      <c r="AS15" s="34">
        <f t="shared" si="34"/>
        <v>0</v>
      </c>
      <c r="AT15" s="34">
        <f t="shared" si="35"/>
        <v>0</v>
      </c>
      <c r="AU15" s="34">
        <f t="shared" si="36"/>
        <v>0</v>
      </c>
      <c r="AV15" s="34">
        <f t="shared" si="37"/>
        <v>0</v>
      </c>
      <c r="AW15" s="34">
        <f t="shared" si="38"/>
        <v>0</v>
      </c>
      <c r="AX15" s="34">
        <f t="shared" si="39"/>
        <v>0</v>
      </c>
      <c r="AY15" s="34">
        <f t="shared" si="40"/>
        <v>0</v>
      </c>
      <c r="AZ15" s="34">
        <f t="shared" si="41"/>
        <v>0</v>
      </c>
      <c r="BA15" s="34">
        <f t="shared" si="42"/>
        <v>0</v>
      </c>
      <c r="BB15" s="34">
        <f t="shared" si="43"/>
        <v>0</v>
      </c>
      <c r="BC15" s="34">
        <f t="shared" si="44"/>
        <v>0</v>
      </c>
      <c r="BD15" s="34">
        <f t="shared" si="45"/>
        <v>0</v>
      </c>
      <c r="BE15" s="34">
        <f t="shared" si="46"/>
        <v>0</v>
      </c>
      <c r="BF15" s="34">
        <f t="shared" si="47"/>
        <v>0</v>
      </c>
      <c r="BG15" s="34">
        <f t="shared" si="48"/>
        <v>0</v>
      </c>
      <c r="BH15" s="34">
        <f t="shared" si="49"/>
        <v>0</v>
      </c>
      <c r="BI15" s="34">
        <f t="shared" si="50"/>
        <v>0</v>
      </c>
      <c r="BJ15" s="34">
        <f t="shared" si="52"/>
        <v>0</v>
      </c>
      <c r="BK15" s="34">
        <f t="shared" si="51"/>
        <v>0</v>
      </c>
      <c r="BO15" s="202"/>
    </row>
    <row r="16" spans="1:72" s="15" customFormat="1">
      <c r="A16" s="147"/>
      <c r="B16" s="16">
        <v>12</v>
      </c>
      <c r="C16" s="29"/>
      <c r="D16" s="29" t="s">
        <v>28</v>
      </c>
      <c r="E16" s="29" t="s">
        <v>52</v>
      </c>
      <c r="F16" s="17" t="s">
        <v>54</v>
      </c>
      <c r="G16" s="199"/>
      <c r="H16" s="200"/>
      <c r="I16" s="32"/>
      <c r="J16" s="22"/>
      <c r="K16" s="68">
        <f t="shared" si="0"/>
        <v>0</v>
      </c>
      <c r="L16" s="68">
        <f t="shared" si="1"/>
        <v>0</v>
      </c>
      <c r="M16" s="68">
        <f t="shared" si="2"/>
        <v>0</v>
      </c>
      <c r="N16" s="68">
        <f t="shared" si="3"/>
        <v>0</v>
      </c>
      <c r="O16" s="68">
        <f t="shared" si="4"/>
        <v>0</v>
      </c>
      <c r="P16" s="68">
        <f t="shared" si="5"/>
        <v>0</v>
      </c>
      <c r="Q16" s="68">
        <f t="shared" si="6"/>
        <v>0</v>
      </c>
      <c r="R16" s="68">
        <f t="shared" si="7"/>
        <v>0</v>
      </c>
      <c r="S16" s="68">
        <f t="shared" si="8"/>
        <v>0</v>
      </c>
      <c r="T16" s="68">
        <f t="shared" si="9"/>
        <v>0</v>
      </c>
      <c r="U16" s="68">
        <f t="shared" si="10"/>
        <v>0</v>
      </c>
      <c r="V16" s="68">
        <f t="shared" si="11"/>
        <v>0</v>
      </c>
      <c r="W16" s="68">
        <f t="shared" si="12"/>
        <v>0</v>
      </c>
      <c r="X16" s="68">
        <f t="shared" si="13"/>
        <v>0</v>
      </c>
      <c r="Y16" s="68">
        <f t="shared" si="14"/>
        <v>0</v>
      </c>
      <c r="Z16" s="68">
        <f t="shared" si="15"/>
        <v>0</v>
      </c>
      <c r="AA16" s="68">
        <f t="shared" si="16"/>
        <v>0</v>
      </c>
      <c r="AB16" s="68">
        <f t="shared" si="17"/>
        <v>0</v>
      </c>
      <c r="AC16" s="68">
        <f t="shared" si="18"/>
        <v>0</v>
      </c>
      <c r="AD16" s="68">
        <f t="shared" si="19"/>
        <v>0</v>
      </c>
      <c r="AE16" s="68">
        <f t="shared" si="20"/>
        <v>0</v>
      </c>
      <c r="AF16" s="68">
        <f t="shared" si="21"/>
        <v>0</v>
      </c>
      <c r="AG16" s="68">
        <f t="shared" si="22"/>
        <v>0</v>
      </c>
      <c r="AH16" s="68">
        <f t="shared" si="23"/>
        <v>0</v>
      </c>
      <c r="AI16" s="68">
        <f t="shared" si="24"/>
        <v>0</v>
      </c>
      <c r="AJ16" s="68">
        <f t="shared" si="25"/>
        <v>0</v>
      </c>
      <c r="AK16" s="68">
        <f t="shared" si="26"/>
        <v>0</v>
      </c>
      <c r="AL16" s="68">
        <f t="shared" si="27"/>
        <v>0</v>
      </c>
      <c r="AM16" s="68">
        <f t="shared" si="28"/>
        <v>0</v>
      </c>
      <c r="AN16" s="68">
        <f t="shared" si="29"/>
        <v>0</v>
      </c>
      <c r="AO16" s="68">
        <f t="shared" si="30"/>
        <v>0</v>
      </c>
      <c r="AP16" s="68">
        <f t="shared" si="31"/>
        <v>0</v>
      </c>
      <c r="AQ16" s="68">
        <f t="shared" si="32"/>
        <v>0</v>
      </c>
      <c r="AR16" s="68">
        <f t="shared" si="33"/>
        <v>0</v>
      </c>
      <c r="AS16" s="34">
        <f t="shared" si="34"/>
        <v>0</v>
      </c>
      <c r="AT16" s="34">
        <f t="shared" si="35"/>
        <v>0</v>
      </c>
      <c r="AU16" s="34">
        <f t="shared" si="36"/>
        <v>0</v>
      </c>
      <c r="AV16" s="34">
        <f t="shared" si="37"/>
        <v>0</v>
      </c>
      <c r="AW16" s="34">
        <f t="shared" si="38"/>
        <v>0</v>
      </c>
      <c r="AX16" s="34">
        <f t="shared" si="39"/>
        <v>0</v>
      </c>
      <c r="AY16" s="34">
        <f t="shared" si="40"/>
        <v>0</v>
      </c>
      <c r="AZ16" s="34">
        <f t="shared" si="41"/>
        <v>0</v>
      </c>
      <c r="BA16" s="34">
        <f t="shared" si="42"/>
        <v>0</v>
      </c>
      <c r="BB16" s="34">
        <f t="shared" si="43"/>
        <v>0</v>
      </c>
      <c r="BC16" s="34">
        <f t="shared" si="44"/>
        <v>0</v>
      </c>
      <c r="BD16" s="34">
        <f t="shared" si="45"/>
        <v>0</v>
      </c>
      <c r="BE16" s="34">
        <f t="shared" si="46"/>
        <v>0</v>
      </c>
      <c r="BF16" s="34">
        <f t="shared" si="47"/>
        <v>0</v>
      </c>
      <c r="BG16" s="34">
        <f t="shared" si="48"/>
        <v>0</v>
      </c>
      <c r="BH16" s="34">
        <f t="shared" si="49"/>
        <v>0</v>
      </c>
      <c r="BI16" s="34">
        <f t="shared" si="50"/>
        <v>0</v>
      </c>
      <c r="BJ16" s="34">
        <f t="shared" si="52"/>
        <v>0</v>
      </c>
      <c r="BK16" s="34">
        <f t="shared" si="51"/>
        <v>0</v>
      </c>
      <c r="BO16" s="202"/>
    </row>
    <row r="17" spans="1:67" s="15" customFormat="1">
      <c r="A17" s="147"/>
      <c r="B17" s="16">
        <v>13</v>
      </c>
      <c r="C17" s="29"/>
      <c r="D17" s="29" t="s">
        <v>28</v>
      </c>
      <c r="E17" s="29" t="s">
        <v>52</v>
      </c>
      <c r="F17" s="17" t="s">
        <v>54</v>
      </c>
      <c r="G17" s="199"/>
      <c r="H17" s="200"/>
      <c r="I17" s="32"/>
      <c r="J17" s="22"/>
      <c r="K17" s="68">
        <f t="shared" si="0"/>
        <v>0</v>
      </c>
      <c r="L17" s="68">
        <f t="shared" si="1"/>
        <v>0</v>
      </c>
      <c r="M17" s="68">
        <f t="shared" si="2"/>
        <v>0</v>
      </c>
      <c r="N17" s="68">
        <f t="shared" si="3"/>
        <v>0</v>
      </c>
      <c r="O17" s="68">
        <f t="shared" si="4"/>
        <v>0</v>
      </c>
      <c r="P17" s="68">
        <f t="shared" si="5"/>
        <v>0</v>
      </c>
      <c r="Q17" s="68">
        <f t="shared" si="6"/>
        <v>0</v>
      </c>
      <c r="R17" s="68">
        <f t="shared" si="7"/>
        <v>0</v>
      </c>
      <c r="S17" s="68">
        <f t="shared" si="8"/>
        <v>0</v>
      </c>
      <c r="T17" s="68">
        <f t="shared" si="9"/>
        <v>0</v>
      </c>
      <c r="U17" s="68">
        <f t="shared" si="10"/>
        <v>0</v>
      </c>
      <c r="V17" s="68">
        <f t="shared" si="11"/>
        <v>0</v>
      </c>
      <c r="W17" s="68">
        <f t="shared" si="12"/>
        <v>0</v>
      </c>
      <c r="X17" s="68">
        <f t="shared" si="13"/>
        <v>0</v>
      </c>
      <c r="Y17" s="68">
        <f t="shared" si="14"/>
        <v>0</v>
      </c>
      <c r="Z17" s="68">
        <f t="shared" si="15"/>
        <v>0</v>
      </c>
      <c r="AA17" s="68">
        <f t="shared" si="16"/>
        <v>0</v>
      </c>
      <c r="AB17" s="68">
        <f t="shared" si="17"/>
        <v>0</v>
      </c>
      <c r="AC17" s="68">
        <f t="shared" si="18"/>
        <v>0</v>
      </c>
      <c r="AD17" s="68">
        <f t="shared" si="19"/>
        <v>0</v>
      </c>
      <c r="AE17" s="68">
        <f t="shared" si="20"/>
        <v>0</v>
      </c>
      <c r="AF17" s="68">
        <f t="shared" si="21"/>
        <v>0</v>
      </c>
      <c r="AG17" s="68">
        <f t="shared" si="22"/>
        <v>0</v>
      </c>
      <c r="AH17" s="68">
        <f t="shared" si="23"/>
        <v>0</v>
      </c>
      <c r="AI17" s="68">
        <f t="shared" si="24"/>
        <v>0</v>
      </c>
      <c r="AJ17" s="68">
        <f t="shared" si="25"/>
        <v>0</v>
      </c>
      <c r="AK17" s="68">
        <f t="shared" si="26"/>
        <v>0</v>
      </c>
      <c r="AL17" s="68">
        <f t="shared" si="27"/>
        <v>0</v>
      </c>
      <c r="AM17" s="68">
        <f t="shared" si="28"/>
        <v>0</v>
      </c>
      <c r="AN17" s="68">
        <f t="shared" si="29"/>
        <v>0</v>
      </c>
      <c r="AO17" s="68">
        <f t="shared" si="30"/>
        <v>0</v>
      </c>
      <c r="AP17" s="68">
        <f t="shared" si="31"/>
        <v>0</v>
      </c>
      <c r="AQ17" s="68">
        <f t="shared" si="32"/>
        <v>0</v>
      </c>
      <c r="AR17" s="68">
        <f t="shared" si="33"/>
        <v>0</v>
      </c>
      <c r="AS17" s="34">
        <f t="shared" si="34"/>
        <v>0</v>
      </c>
      <c r="AT17" s="34">
        <f t="shared" si="35"/>
        <v>0</v>
      </c>
      <c r="AU17" s="34">
        <f t="shared" si="36"/>
        <v>0</v>
      </c>
      <c r="AV17" s="34">
        <f t="shared" si="37"/>
        <v>0</v>
      </c>
      <c r="AW17" s="34">
        <f t="shared" si="38"/>
        <v>0</v>
      </c>
      <c r="AX17" s="34">
        <f t="shared" si="39"/>
        <v>0</v>
      </c>
      <c r="AY17" s="34">
        <f t="shared" si="40"/>
        <v>0</v>
      </c>
      <c r="AZ17" s="34">
        <f t="shared" si="41"/>
        <v>0</v>
      </c>
      <c r="BA17" s="34">
        <f t="shared" si="42"/>
        <v>0</v>
      </c>
      <c r="BB17" s="34">
        <f t="shared" si="43"/>
        <v>0</v>
      </c>
      <c r="BC17" s="34">
        <f t="shared" si="44"/>
        <v>0</v>
      </c>
      <c r="BD17" s="34">
        <f t="shared" si="45"/>
        <v>0</v>
      </c>
      <c r="BE17" s="34">
        <f t="shared" si="46"/>
        <v>0</v>
      </c>
      <c r="BF17" s="34">
        <f t="shared" si="47"/>
        <v>0</v>
      </c>
      <c r="BG17" s="34">
        <f t="shared" si="48"/>
        <v>0</v>
      </c>
      <c r="BH17" s="34">
        <f t="shared" si="49"/>
        <v>0</v>
      </c>
      <c r="BI17" s="34">
        <f t="shared" si="50"/>
        <v>0</v>
      </c>
      <c r="BJ17" s="34">
        <f t="shared" si="52"/>
        <v>0</v>
      </c>
      <c r="BK17" s="34">
        <f t="shared" si="51"/>
        <v>0</v>
      </c>
      <c r="BO17" s="202"/>
    </row>
    <row r="18" spans="1:67" s="15" customFormat="1">
      <c r="A18" s="147"/>
      <c r="B18" s="16">
        <v>14</v>
      </c>
      <c r="C18" s="29"/>
      <c r="D18" s="29" t="s">
        <v>28</v>
      </c>
      <c r="E18" s="29" t="s">
        <v>52</v>
      </c>
      <c r="F18" s="17" t="s">
        <v>54</v>
      </c>
      <c r="G18" s="199"/>
      <c r="H18" s="200"/>
      <c r="I18" s="32"/>
      <c r="J18" s="22"/>
      <c r="K18" s="68">
        <f t="shared" si="0"/>
        <v>0</v>
      </c>
      <c r="L18" s="68">
        <f t="shared" si="1"/>
        <v>0</v>
      </c>
      <c r="M18" s="68">
        <f t="shared" si="2"/>
        <v>0</v>
      </c>
      <c r="N18" s="68">
        <f t="shared" si="3"/>
        <v>0</v>
      </c>
      <c r="O18" s="68">
        <f t="shared" si="4"/>
        <v>0</v>
      </c>
      <c r="P18" s="68">
        <f t="shared" si="5"/>
        <v>0</v>
      </c>
      <c r="Q18" s="68">
        <f t="shared" si="6"/>
        <v>0</v>
      </c>
      <c r="R18" s="68">
        <f t="shared" si="7"/>
        <v>0</v>
      </c>
      <c r="S18" s="68">
        <f t="shared" si="8"/>
        <v>0</v>
      </c>
      <c r="T18" s="68">
        <f t="shared" si="9"/>
        <v>0</v>
      </c>
      <c r="U18" s="68">
        <f t="shared" si="10"/>
        <v>0</v>
      </c>
      <c r="V18" s="68">
        <f t="shared" si="11"/>
        <v>0</v>
      </c>
      <c r="W18" s="68">
        <f t="shared" si="12"/>
        <v>0</v>
      </c>
      <c r="X18" s="68">
        <f t="shared" si="13"/>
        <v>0</v>
      </c>
      <c r="Y18" s="68">
        <f t="shared" si="14"/>
        <v>0</v>
      </c>
      <c r="Z18" s="68">
        <f t="shared" si="15"/>
        <v>0</v>
      </c>
      <c r="AA18" s="68">
        <f t="shared" si="16"/>
        <v>0</v>
      </c>
      <c r="AB18" s="68">
        <f t="shared" si="17"/>
        <v>0</v>
      </c>
      <c r="AC18" s="68">
        <f t="shared" si="18"/>
        <v>0</v>
      </c>
      <c r="AD18" s="68">
        <f t="shared" si="19"/>
        <v>0</v>
      </c>
      <c r="AE18" s="68">
        <f t="shared" si="20"/>
        <v>0</v>
      </c>
      <c r="AF18" s="68">
        <f t="shared" si="21"/>
        <v>0</v>
      </c>
      <c r="AG18" s="68">
        <f t="shared" si="22"/>
        <v>0</v>
      </c>
      <c r="AH18" s="68">
        <f t="shared" si="23"/>
        <v>0</v>
      </c>
      <c r="AI18" s="68">
        <f t="shared" si="24"/>
        <v>0</v>
      </c>
      <c r="AJ18" s="68">
        <f t="shared" si="25"/>
        <v>0</v>
      </c>
      <c r="AK18" s="68">
        <f t="shared" si="26"/>
        <v>0</v>
      </c>
      <c r="AL18" s="68">
        <f t="shared" si="27"/>
        <v>0</v>
      </c>
      <c r="AM18" s="68">
        <f t="shared" si="28"/>
        <v>0</v>
      </c>
      <c r="AN18" s="68">
        <f t="shared" si="29"/>
        <v>0</v>
      </c>
      <c r="AO18" s="68">
        <f t="shared" si="30"/>
        <v>0</v>
      </c>
      <c r="AP18" s="68">
        <f t="shared" si="31"/>
        <v>0</v>
      </c>
      <c r="AQ18" s="68">
        <f t="shared" si="32"/>
        <v>0</v>
      </c>
      <c r="AR18" s="68">
        <f t="shared" si="33"/>
        <v>0</v>
      </c>
      <c r="AS18" s="34">
        <f t="shared" si="34"/>
        <v>0</v>
      </c>
      <c r="AT18" s="34">
        <f t="shared" si="35"/>
        <v>0</v>
      </c>
      <c r="AU18" s="34">
        <f t="shared" si="36"/>
        <v>0</v>
      </c>
      <c r="AV18" s="34">
        <f t="shared" si="37"/>
        <v>0</v>
      </c>
      <c r="AW18" s="34">
        <f t="shared" si="38"/>
        <v>0</v>
      </c>
      <c r="AX18" s="34">
        <f t="shared" si="39"/>
        <v>0</v>
      </c>
      <c r="AY18" s="34">
        <f t="shared" si="40"/>
        <v>0</v>
      </c>
      <c r="AZ18" s="34">
        <f t="shared" si="41"/>
        <v>0</v>
      </c>
      <c r="BA18" s="34">
        <f t="shared" si="42"/>
        <v>0</v>
      </c>
      <c r="BB18" s="34">
        <f t="shared" si="43"/>
        <v>0</v>
      </c>
      <c r="BC18" s="34">
        <f t="shared" si="44"/>
        <v>0</v>
      </c>
      <c r="BD18" s="34">
        <f t="shared" si="45"/>
        <v>0</v>
      </c>
      <c r="BE18" s="34">
        <f t="shared" si="46"/>
        <v>0</v>
      </c>
      <c r="BF18" s="34">
        <f t="shared" si="47"/>
        <v>0</v>
      </c>
      <c r="BG18" s="34">
        <f t="shared" si="48"/>
        <v>0</v>
      </c>
      <c r="BH18" s="34">
        <f t="shared" si="49"/>
        <v>0</v>
      </c>
      <c r="BI18" s="34">
        <f t="shared" si="50"/>
        <v>0</v>
      </c>
      <c r="BJ18" s="34">
        <f t="shared" si="52"/>
        <v>0</v>
      </c>
      <c r="BK18" s="34">
        <f t="shared" si="51"/>
        <v>0</v>
      </c>
      <c r="BO18" s="202"/>
    </row>
    <row r="19" spans="1:67" s="15" customFormat="1">
      <c r="A19" s="147"/>
      <c r="B19" s="16">
        <v>15</v>
      </c>
      <c r="C19" s="29"/>
      <c r="D19" s="29" t="s">
        <v>28</v>
      </c>
      <c r="E19" s="29" t="s">
        <v>52</v>
      </c>
      <c r="F19" s="17" t="s">
        <v>54</v>
      </c>
      <c r="G19" s="199"/>
      <c r="H19" s="200"/>
      <c r="I19" s="32"/>
      <c r="J19" s="22"/>
      <c r="K19" s="68">
        <f t="shared" si="0"/>
        <v>0</v>
      </c>
      <c r="L19" s="68">
        <f t="shared" si="1"/>
        <v>0</v>
      </c>
      <c r="M19" s="68">
        <f t="shared" si="2"/>
        <v>0</v>
      </c>
      <c r="N19" s="68">
        <f t="shared" si="3"/>
        <v>0</v>
      </c>
      <c r="O19" s="68">
        <f t="shared" si="4"/>
        <v>0</v>
      </c>
      <c r="P19" s="68">
        <f t="shared" si="5"/>
        <v>0</v>
      </c>
      <c r="Q19" s="68">
        <f t="shared" si="6"/>
        <v>0</v>
      </c>
      <c r="R19" s="68">
        <f t="shared" si="7"/>
        <v>0</v>
      </c>
      <c r="S19" s="68">
        <f t="shared" si="8"/>
        <v>0</v>
      </c>
      <c r="T19" s="68">
        <f t="shared" si="9"/>
        <v>0</v>
      </c>
      <c r="U19" s="68">
        <f t="shared" si="10"/>
        <v>0</v>
      </c>
      <c r="V19" s="68">
        <f t="shared" si="11"/>
        <v>0</v>
      </c>
      <c r="W19" s="68">
        <f t="shared" si="12"/>
        <v>0</v>
      </c>
      <c r="X19" s="68">
        <f t="shared" si="13"/>
        <v>0</v>
      </c>
      <c r="Y19" s="68">
        <f t="shared" si="14"/>
        <v>0</v>
      </c>
      <c r="Z19" s="68">
        <f t="shared" si="15"/>
        <v>0</v>
      </c>
      <c r="AA19" s="68">
        <f t="shared" si="16"/>
        <v>0</v>
      </c>
      <c r="AB19" s="68">
        <f t="shared" si="17"/>
        <v>0</v>
      </c>
      <c r="AC19" s="68">
        <f t="shared" si="18"/>
        <v>0</v>
      </c>
      <c r="AD19" s="68">
        <f t="shared" si="19"/>
        <v>0</v>
      </c>
      <c r="AE19" s="68">
        <f t="shared" si="20"/>
        <v>0</v>
      </c>
      <c r="AF19" s="68">
        <f t="shared" si="21"/>
        <v>0</v>
      </c>
      <c r="AG19" s="68">
        <f t="shared" si="22"/>
        <v>0</v>
      </c>
      <c r="AH19" s="68">
        <f t="shared" si="23"/>
        <v>0</v>
      </c>
      <c r="AI19" s="68">
        <f t="shared" si="24"/>
        <v>0</v>
      </c>
      <c r="AJ19" s="68">
        <f t="shared" si="25"/>
        <v>0</v>
      </c>
      <c r="AK19" s="68">
        <f t="shared" si="26"/>
        <v>0</v>
      </c>
      <c r="AL19" s="68">
        <f t="shared" si="27"/>
        <v>0</v>
      </c>
      <c r="AM19" s="68">
        <f t="shared" si="28"/>
        <v>0</v>
      </c>
      <c r="AN19" s="68">
        <f t="shared" si="29"/>
        <v>0</v>
      </c>
      <c r="AO19" s="68">
        <f t="shared" si="30"/>
        <v>0</v>
      </c>
      <c r="AP19" s="68">
        <f t="shared" si="31"/>
        <v>0</v>
      </c>
      <c r="AQ19" s="68">
        <f t="shared" si="32"/>
        <v>0</v>
      </c>
      <c r="AR19" s="68">
        <f t="shared" si="33"/>
        <v>0</v>
      </c>
      <c r="AS19" s="34">
        <f t="shared" si="34"/>
        <v>0</v>
      </c>
      <c r="AT19" s="34">
        <f t="shared" si="35"/>
        <v>0</v>
      </c>
      <c r="AU19" s="34">
        <f t="shared" si="36"/>
        <v>0</v>
      </c>
      <c r="AV19" s="34">
        <f t="shared" si="37"/>
        <v>0</v>
      </c>
      <c r="AW19" s="34">
        <f t="shared" si="38"/>
        <v>0</v>
      </c>
      <c r="AX19" s="34">
        <f t="shared" si="39"/>
        <v>0</v>
      </c>
      <c r="AY19" s="34">
        <f t="shared" si="40"/>
        <v>0</v>
      </c>
      <c r="AZ19" s="34">
        <f t="shared" si="41"/>
        <v>0</v>
      </c>
      <c r="BA19" s="34">
        <f t="shared" si="42"/>
        <v>0</v>
      </c>
      <c r="BB19" s="34">
        <f t="shared" si="43"/>
        <v>0</v>
      </c>
      <c r="BC19" s="34">
        <f t="shared" si="44"/>
        <v>0</v>
      </c>
      <c r="BD19" s="34">
        <f t="shared" si="45"/>
        <v>0</v>
      </c>
      <c r="BE19" s="34">
        <f t="shared" si="46"/>
        <v>0</v>
      </c>
      <c r="BF19" s="34">
        <f t="shared" si="47"/>
        <v>0</v>
      </c>
      <c r="BG19" s="34">
        <f t="shared" si="48"/>
        <v>0</v>
      </c>
      <c r="BH19" s="34">
        <f t="shared" si="49"/>
        <v>0</v>
      </c>
      <c r="BI19" s="34">
        <f t="shared" si="50"/>
        <v>0</v>
      </c>
      <c r="BJ19" s="34">
        <f t="shared" si="52"/>
        <v>0</v>
      </c>
      <c r="BK19" s="34">
        <f t="shared" si="51"/>
        <v>0</v>
      </c>
      <c r="BO19" s="202"/>
    </row>
    <row r="20" spans="1:67" s="15" customFormat="1">
      <c r="A20" s="147"/>
      <c r="B20" s="16">
        <v>16</v>
      </c>
      <c r="C20" s="30"/>
      <c r="D20" s="30" t="s">
        <v>28</v>
      </c>
      <c r="E20" s="29" t="s">
        <v>52</v>
      </c>
      <c r="F20" s="17" t="s">
        <v>54</v>
      </c>
      <c r="G20" s="199"/>
      <c r="H20" s="200"/>
      <c r="I20" s="32"/>
      <c r="J20" s="22"/>
      <c r="K20" s="68">
        <f t="shared" si="0"/>
        <v>0</v>
      </c>
      <c r="L20" s="68">
        <f t="shared" si="1"/>
        <v>0</v>
      </c>
      <c r="M20" s="68">
        <f t="shared" si="2"/>
        <v>0</v>
      </c>
      <c r="N20" s="68">
        <f t="shared" si="3"/>
        <v>0</v>
      </c>
      <c r="O20" s="68">
        <f t="shared" si="4"/>
        <v>0</v>
      </c>
      <c r="P20" s="68">
        <f t="shared" si="5"/>
        <v>0</v>
      </c>
      <c r="Q20" s="68">
        <f t="shared" si="6"/>
        <v>0</v>
      </c>
      <c r="R20" s="68">
        <f t="shared" si="7"/>
        <v>0</v>
      </c>
      <c r="S20" s="68">
        <f t="shared" si="8"/>
        <v>0</v>
      </c>
      <c r="T20" s="68">
        <f t="shared" si="9"/>
        <v>0</v>
      </c>
      <c r="U20" s="68">
        <f t="shared" si="10"/>
        <v>0</v>
      </c>
      <c r="V20" s="68">
        <f t="shared" si="11"/>
        <v>0</v>
      </c>
      <c r="W20" s="68">
        <f t="shared" si="12"/>
        <v>0</v>
      </c>
      <c r="X20" s="68">
        <f t="shared" si="13"/>
        <v>0</v>
      </c>
      <c r="Y20" s="68">
        <f t="shared" si="14"/>
        <v>0</v>
      </c>
      <c r="Z20" s="68">
        <f t="shared" si="15"/>
        <v>0</v>
      </c>
      <c r="AA20" s="68">
        <f t="shared" si="16"/>
        <v>0</v>
      </c>
      <c r="AB20" s="68">
        <f t="shared" si="17"/>
        <v>0</v>
      </c>
      <c r="AC20" s="68">
        <f t="shared" si="18"/>
        <v>0</v>
      </c>
      <c r="AD20" s="68">
        <f t="shared" si="19"/>
        <v>0</v>
      </c>
      <c r="AE20" s="68">
        <f t="shared" si="20"/>
        <v>0</v>
      </c>
      <c r="AF20" s="68">
        <f t="shared" si="21"/>
        <v>0</v>
      </c>
      <c r="AG20" s="68">
        <f t="shared" si="22"/>
        <v>0</v>
      </c>
      <c r="AH20" s="68">
        <f t="shared" si="23"/>
        <v>0</v>
      </c>
      <c r="AI20" s="68">
        <f t="shared" si="24"/>
        <v>0</v>
      </c>
      <c r="AJ20" s="68">
        <f t="shared" si="25"/>
        <v>0</v>
      </c>
      <c r="AK20" s="68">
        <f t="shared" si="26"/>
        <v>0</v>
      </c>
      <c r="AL20" s="68">
        <f t="shared" si="27"/>
        <v>0</v>
      </c>
      <c r="AM20" s="68">
        <f t="shared" si="28"/>
        <v>0</v>
      </c>
      <c r="AN20" s="68">
        <f t="shared" si="29"/>
        <v>0</v>
      </c>
      <c r="AO20" s="68">
        <f t="shared" si="30"/>
        <v>0</v>
      </c>
      <c r="AP20" s="68">
        <f t="shared" si="31"/>
        <v>0</v>
      </c>
      <c r="AQ20" s="68">
        <f t="shared" si="32"/>
        <v>0</v>
      </c>
      <c r="AR20" s="68">
        <f t="shared" si="33"/>
        <v>0</v>
      </c>
      <c r="AS20" s="34">
        <f t="shared" si="34"/>
        <v>0</v>
      </c>
      <c r="AT20" s="34">
        <f t="shared" si="35"/>
        <v>0</v>
      </c>
      <c r="AU20" s="34">
        <f t="shared" si="36"/>
        <v>0</v>
      </c>
      <c r="AV20" s="34">
        <f t="shared" si="37"/>
        <v>0</v>
      </c>
      <c r="AW20" s="34">
        <f t="shared" si="38"/>
        <v>0</v>
      </c>
      <c r="AX20" s="34">
        <f t="shared" si="39"/>
        <v>0</v>
      </c>
      <c r="AY20" s="34">
        <f t="shared" si="40"/>
        <v>0</v>
      </c>
      <c r="AZ20" s="34">
        <f t="shared" si="41"/>
        <v>0</v>
      </c>
      <c r="BA20" s="34">
        <f t="shared" si="42"/>
        <v>0</v>
      </c>
      <c r="BB20" s="34">
        <f t="shared" si="43"/>
        <v>0</v>
      </c>
      <c r="BC20" s="34">
        <f t="shared" si="44"/>
        <v>0</v>
      </c>
      <c r="BD20" s="34">
        <f t="shared" si="45"/>
        <v>0</v>
      </c>
      <c r="BE20" s="34">
        <f t="shared" si="46"/>
        <v>0</v>
      </c>
      <c r="BF20" s="34">
        <f t="shared" si="47"/>
        <v>0</v>
      </c>
      <c r="BG20" s="34">
        <f t="shared" si="48"/>
        <v>0</v>
      </c>
      <c r="BH20" s="34">
        <f t="shared" si="49"/>
        <v>0</v>
      </c>
      <c r="BI20" s="34">
        <f t="shared" si="50"/>
        <v>0</v>
      </c>
      <c r="BJ20" s="34">
        <f t="shared" si="52"/>
        <v>0</v>
      </c>
      <c r="BK20" s="34">
        <f t="shared" si="51"/>
        <v>0</v>
      </c>
      <c r="BO20" s="202"/>
    </row>
    <row r="21" spans="1:67" s="15" customFormat="1">
      <c r="A21" s="147"/>
      <c r="B21" s="16">
        <v>17</v>
      </c>
      <c r="C21" s="29"/>
      <c r="D21" s="29" t="s">
        <v>28</v>
      </c>
      <c r="E21" s="29" t="s">
        <v>52</v>
      </c>
      <c r="F21" s="17" t="s">
        <v>54</v>
      </c>
      <c r="G21" s="199"/>
      <c r="H21" s="200"/>
      <c r="I21" s="32"/>
      <c r="J21" s="22"/>
      <c r="K21" s="68">
        <f t="shared" si="0"/>
        <v>0</v>
      </c>
      <c r="L21" s="68">
        <f t="shared" si="1"/>
        <v>0</v>
      </c>
      <c r="M21" s="68">
        <f t="shared" si="2"/>
        <v>0</v>
      </c>
      <c r="N21" s="68">
        <f t="shared" si="3"/>
        <v>0</v>
      </c>
      <c r="O21" s="68">
        <f t="shared" si="4"/>
        <v>0</v>
      </c>
      <c r="P21" s="68">
        <f t="shared" si="5"/>
        <v>0</v>
      </c>
      <c r="Q21" s="68">
        <f t="shared" si="6"/>
        <v>0</v>
      </c>
      <c r="R21" s="68">
        <f t="shared" si="7"/>
        <v>0</v>
      </c>
      <c r="S21" s="68">
        <f t="shared" si="8"/>
        <v>0</v>
      </c>
      <c r="T21" s="68">
        <f t="shared" si="9"/>
        <v>0</v>
      </c>
      <c r="U21" s="68">
        <f t="shared" si="10"/>
        <v>0</v>
      </c>
      <c r="V21" s="68">
        <f t="shared" si="11"/>
        <v>0</v>
      </c>
      <c r="W21" s="68">
        <f t="shared" si="12"/>
        <v>0</v>
      </c>
      <c r="X21" s="68">
        <f t="shared" si="13"/>
        <v>0</v>
      </c>
      <c r="Y21" s="68">
        <f t="shared" si="14"/>
        <v>0</v>
      </c>
      <c r="Z21" s="68">
        <f t="shared" si="15"/>
        <v>0</v>
      </c>
      <c r="AA21" s="68">
        <f t="shared" si="16"/>
        <v>0</v>
      </c>
      <c r="AB21" s="68">
        <f t="shared" si="17"/>
        <v>0</v>
      </c>
      <c r="AC21" s="68">
        <f t="shared" si="18"/>
        <v>0</v>
      </c>
      <c r="AD21" s="68">
        <f t="shared" si="19"/>
        <v>0</v>
      </c>
      <c r="AE21" s="68">
        <f t="shared" si="20"/>
        <v>0</v>
      </c>
      <c r="AF21" s="68">
        <f t="shared" si="21"/>
        <v>0</v>
      </c>
      <c r="AG21" s="68">
        <f t="shared" si="22"/>
        <v>0</v>
      </c>
      <c r="AH21" s="68">
        <f t="shared" si="23"/>
        <v>0</v>
      </c>
      <c r="AI21" s="68">
        <f t="shared" si="24"/>
        <v>0</v>
      </c>
      <c r="AJ21" s="68">
        <f t="shared" si="25"/>
        <v>0</v>
      </c>
      <c r="AK21" s="68">
        <f t="shared" si="26"/>
        <v>0</v>
      </c>
      <c r="AL21" s="68">
        <f t="shared" si="27"/>
        <v>0</v>
      </c>
      <c r="AM21" s="68">
        <f t="shared" si="28"/>
        <v>0</v>
      </c>
      <c r="AN21" s="68">
        <f t="shared" si="29"/>
        <v>0</v>
      </c>
      <c r="AO21" s="68">
        <f t="shared" si="30"/>
        <v>0</v>
      </c>
      <c r="AP21" s="68">
        <f t="shared" si="31"/>
        <v>0</v>
      </c>
      <c r="AQ21" s="68">
        <f t="shared" si="32"/>
        <v>0</v>
      </c>
      <c r="AR21" s="68">
        <f t="shared" si="33"/>
        <v>0</v>
      </c>
      <c r="AS21" s="34">
        <f t="shared" si="34"/>
        <v>0</v>
      </c>
      <c r="AT21" s="34">
        <f t="shared" si="35"/>
        <v>0</v>
      </c>
      <c r="AU21" s="34">
        <f t="shared" si="36"/>
        <v>0</v>
      </c>
      <c r="AV21" s="34">
        <f t="shared" si="37"/>
        <v>0</v>
      </c>
      <c r="AW21" s="34">
        <f t="shared" si="38"/>
        <v>0</v>
      </c>
      <c r="AX21" s="34">
        <f t="shared" si="39"/>
        <v>0</v>
      </c>
      <c r="AY21" s="34">
        <f t="shared" si="40"/>
        <v>0</v>
      </c>
      <c r="AZ21" s="34">
        <f t="shared" si="41"/>
        <v>0</v>
      </c>
      <c r="BA21" s="34">
        <f t="shared" si="42"/>
        <v>0</v>
      </c>
      <c r="BB21" s="34">
        <f t="shared" si="43"/>
        <v>0</v>
      </c>
      <c r="BC21" s="34">
        <f t="shared" si="44"/>
        <v>0</v>
      </c>
      <c r="BD21" s="34">
        <f t="shared" si="45"/>
        <v>0</v>
      </c>
      <c r="BE21" s="34">
        <f t="shared" si="46"/>
        <v>0</v>
      </c>
      <c r="BF21" s="34">
        <f t="shared" si="47"/>
        <v>0</v>
      </c>
      <c r="BG21" s="34">
        <f t="shared" si="48"/>
        <v>0</v>
      </c>
      <c r="BH21" s="34">
        <f t="shared" si="49"/>
        <v>0</v>
      </c>
      <c r="BI21" s="34">
        <f t="shared" si="50"/>
        <v>0</v>
      </c>
      <c r="BJ21" s="34">
        <f t="shared" si="52"/>
        <v>0</v>
      </c>
      <c r="BK21" s="34">
        <f t="shared" si="51"/>
        <v>0</v>
      </c>
      <c r="BO21" s="202"/>
    </row>
    <row r="22" spans="1:67" s="15" customFormat="1">
      <c r="A22" s="147"/>
      <c r="B22" s="16">
        <v>18</v>
      </c>
      <c r="C22" s="30"/>
      <c r="D22" s="30" t="s">
        <v>28</v>
      </c>
      <c r="E22" s="29" t="s">
        <v>52</v>
      </c>
      <c r="F22" s="17" t="s">
        <v>54</v>
      </c>
      <c r="G22" s="199"/>
      <c r="H22" s="200"/>
      <c r="I22" s="32"/>
      <c r="J22" s="22"/>
      <c r="K22" s="68">
        <f t="shared" si="0"/>
        <v>0</v>
      </c>
      <c r="L22" s="68">
        <f t="shared" si="1"/>
        <v>0</v>
      </c>
      <c r="M22" s="68">
        <f t="shared" si="2"/>
        <v>0</v>
      </c>
      <c r="N22" s="68">
        <f t="shared" si="3"/>
        <v>0</v>
      </c>
      <c r="O22" s="68">
        <f t="shared" si="4"/>
        <v>0</v>
      </c>
      <c r="P22" s="68">
        <f t="shared" si="5"/>
        <v>0</v>
      </c>
      <c r="Q22" s="68">
        <f t="shared" si="6"/>
        <v>0</v>
      </c>
      <c r="R22" s="68">
        <f t="shared" si="7"/>
        <v>0</v>
      </c>
      <c r="S22" s="68">
        <f t="shared" si="8"/>
        <v>0</v>
      </c>
      <c r="T22" s="68">
        <f t="shared" si="9"/>
        <v>0</v>
      </c>
      <c r="U22" s="68">
        <f t="shared" si="10"/>
        <v>0</v>
      </c>
      <c r="V22" s="68">
        <f t="shared" si="11"/>
        <v>0</v>
      </c>
      <c r="W22" s="68">
        <f t="shared" si="12"/>
        <v>0</v>
      </c>
      <c r="X22" s="68">
        <f t="shared" si="13"/>
        <v>0</v>
      </c>
      <c r="Y22" s="68">
        <f t="shared" si="14"/>
        <v>0</v>
      </c>
      <c r="Z22" s="68">
        <f t="shared" si="15"/>
        <v>0</v>
      </c>
      <c r="AA22" s="68">
        <f t="shared" si="16"/>
        <v>0</v>
      </c>
      <c r="AB22" s="68">
        <f t="shared" si="17"/>
        <v>0</v>
      </c>
      <c r="AC22" s="68">
        <f t="shared" si="18"/>
        <v>0</v>
      </c>
      <c r="AD22" s="68">
        <f t="shared" si="19"/>
        <v>0</v>
      </c>
      <c r="AE22" s="68">
        <f t="shared" si="20"/>
        <v>0</v>
      </c>
      <c r="AF22" s="68">
        <f t="shared" si="21"/>
        <v>0</v>
      </c>
      <c r="AG22" s="68">
        <f t="shared" si="22"/>
        <v>0</v>
      </c>
      <c r="AH22" s="68">
        <f t="shared" si="23"/>
        <v>0</v>
      </c>
      <c r="AI22" s="68">
        <f t="shared" si="24"/>
        <v>0</v>
      </c>
      <c r="AJ22" s="68">
        <f t="shared" si="25"/>
        <v>0</v>
      </c>
      <c r="AK22" s="68">
        <f t="shared" si="26"/>
        <v>0</v>
      </c>
      <c r="AL22" s="68">
        <f t="shared" si="27"/>
        <v>0</v>
      </c>
      <c r="AM22" s="68">
        <f t="shared" si="28"/>
        <v>0</v>
      </c>
      <c r="AN22" s="68">
        <f t="shared" si="29"/>
        <v>0</v>
      </c>
      <c r="AO22" s="68">
        <f t="shared" si="30"/>
        <v>0</v>
      </c>
      <c r="AP22" s="68">
        <f t="shared" si="31"/>
        <v>0</v>
      </c>
      <c r="AQ22" s="68">
        <f t="shared" si="32"/>
        <v>0</v>
      </c>
      <c r="AR22" s="68">
        <f t="shared" si="33"/>
        <v>0</v>
      </c>
      <c r="AS22" s="34">
        <f t="shared" si="34"/>
        <v>0</v>
      </c>
      <c r="AT22" s="34">
        <f t="shared" si="35"/>
        <v>0</v>
      </c>
      <c r="AU22" s="34">
        <f t="shared" si="36"/>
        <v>0</v>
      </c>
      <c r="AV22" s="34">
        <f t="shared" si="37"/>
        <v>0</v>
      </c>
      <c r="AW22" s="34">
        <f t="shared" si="38"/>
        <v>0</v>
      </c>
      <c r="AX22" s="34">
        <f t="shared" si="39"/>
        <v>0</v>
      </c>
      <c r="AY22" s="34">
        <f t="shared" si="40"/>
        <v>0</v>
      </c>
      <c r="AZ22" s="34">
        <f t="shared" si="41"/>
        <v>0</v>
      </c>
      <c r="BA22" s="34">
        <f t="shared" si="42"/>
        <v>0</v>
      </c>
      <c r="BB22" s="34">
        <f t="shared" si="43"/>
        <v>0</v>
      </c>
      <c r="BC22" s="34">
        <f t="shared" si="44"/>
        <v>0</v>
      </c>
      <c r="BD22" s="34">
        <f t="shared" si="45"/>
        <v>0</v>
      </c>
      <c r="BE22" s="34">
        <f t="shared" si="46"/>
        <v>0</v>
      </c>
      <c r="BF22" s="34">
        <f t="shared" si="47"/>
        <v>0</v>
      </c>
      <c r="BG22" s="34">
        <f t="shared" si="48"/>
        <v>0</v>
      </c>
      <c r="BH22" s="34">
        <f t="shared" si="49"/>
        <v>0</v>
      </c>
      <c r="BI22" s="34">
        <f t="shared" si="50"/>
        <v>0</v>
      </c>
      <c r="BJ22" s="34">
        <f t="shared" si="52"/>
        <v>0</v>
      </c>
      <c r="BK22" s="34">
        <f t="shared" si="51"/>
        <v>0</v>
      </c>
      <c r="BO22" s="202"/>
    </row>
    <row r="23" spans="1:67" s="15" customFormat="1">
      <c r="A23" s="147"/>
      <c r="B23" s="16">
        <v>19</v>
      </c>
      <c r="C23" s="29"/>
      <c r="D23" s="29" t="s">
        <v>28</v>
      </c>
      <c r="E23" s="29" t="s">
        <v>52</v>
      </c>
      <c r="F23" s="17" t="s">
        <v>54</v>
      </c>
      <c r="G23" s="199"/>
      <c r="H23" s="200"/>
      <c r="I23" s="32"/>
      <c r="J23" s="22"/>
      <c r="K23" s="68">
        <f t="shared" si="0"/>
        <v>0</v>
      </c>
      <c r="L23" s="68">
        <f t="shared" si="1"/>
        <v>0</v>
      </c>
      <c r="M23" s="68">
        <f t="shared" si="2"/>
        <v>0</v>
      </c>
      <c r="N23" s="68">
        <f t="shared" si="3"/>
        <v>0</v>
      </c>
      <c r="O23" s="68">
        <f t="shared" si="4"/>
        <v>0</v>
      </c>
      <c r="P23" s="68">
        <f t="shared" si="5"/>
        <v>0</v>
      </c>
      <c r="Q23" s="68">
        <f t="shared" si="6"/>
        <v>0</v>
      </c>
      <c r="R23" s="68">
        <f t="shared" si="7"/>
        <v>0</v>
      </c>
      <c r="S23" s="68">
        <f t="shared" si="8"/>
        <v>0</v>
      </c>
      <c r="T23" s="68">
        <f t="shared" si="9"/>
        <v>0</v>
      </c>
      <c r="U23" s="68">
        <f t="shared" si="10"/>
        <v>0</v>
      </c>
      <c r="V23" s="68">
        <f t="shared" si="11"/>
        <v>0</v>
      </c>
      <c r="W23" s="68">
        <f t="shared" si="12"/>
        <v>0</v>
      </c>
      <c r="X23" s="68">
        <f t="shared" si="13"/>
        <v>0</v>
      </c>
      <c r="Y23" s="68">
        <f t="shared" si="14"/>
        <v>0</v>
      </c>
      <c r="Z23" s="68">
        <f t="shared" si="15"/>
        <v>0</v>
      </c>
      <c r="AA23" s="68">
        <f t="shared" si="16"/>
        <v>0</v>
      </c>
      <c r="AB23" s="68">
        <f t="shared" si="17"/>
        <v>0</v>
      </c>
      <c r="AC23" s="68">
        <f t="shared" si="18"/>
        <v>0</v>
      </c>
      <c r="AD23" s="68">
        <f t="shared" si="19"/>
        <v>0</v>
      </c>
      <c r="AE23" s="68">
        <f t="shared" si="20"/>
        <v>0</v>
      </c>
      <c r="AF23" s="68">
        <f t="shared" si="21"/>
        <v>0</v>
      </c>
      <c r="AG23" s="68">
        <f t="shared" si="22"/>
        <v>0</v>
      </c>
      <c r="AH23" s="68">
        <f t="shared" si="23"/>
        <v>0</v>
      </c>
      <c r="AI23" s="68">
        <f t="shared" si="24"/>
        <v>0</v>
      </c>
      <c r="AJ23" s="68">
        <f t="shared" si="25"/>
        <v>0</v>
      </c>
      <c r="AK23" s="68">
        <f t="shared" si="26"/>
        <v>0</v>
      </c>
      <c r="AL23" s="68">
        <f t="shared" si="27"/>
        <v>0</v>
      </c>
      <c r="AM23" s="68">
        <f t="shared" si="28"/>
        <v>0</v>
      </c>
      <c r="AN23" s="68">
        <f t="shared" si="29"/>
        <v>0</v>
      </c>
      <c r="AO23" s="68">
        <f t="shared" si="30"/>
        <v>0</v>
      </c>
      <c r="AP23" s="68">
        <f t="shared" si="31"/>
        <v>0</v>
      </c>
      <c r="AQ23" s="68">
        <f t="shared" si="32"/>
        <v>0</v>
      </c>
      <c r="AR23" s="68">
        <f t="shared" si="33"/>
        <v>0</v>
      </c>
      <c r="AS23" s="34">
        <f t="shared" si="34"/>
        <v>0</v>
      </c>
      <c r="AT23" s="34">
        <f t="shared" si="35"/>
        <v>0</v>
      </c>
      <c r="AU23" s="34">
        <f t="shared" si="36"/>
        <v>0</v>
      </c>
      <c r="AV23" s="34">
        <f t="shared" si="37"/>
        <v>0</v>
      </c>
      <c r="AW23" s="34">
        <f t="shared" si="38"/>
        <v>0</v>
      </c>
      <c r="AX23" s="34">
        <f t="shared" si="39"/>
        <v>0</v>
      </c>
      <c r="AY23" s="34">
        <f t="shared" si="40"/>
        <v>0</v>
      </c>
      <c r="AZ23" s="34">
        <f t="shared" si="41"/>
        <v>0</v>
      </c>
      <c r="BA23" s="34">
        <f t="shared" si="42"/>
        <v>0</v>
      </c>
      <c r="BB23" s="34">
        <f t="shared" si="43"/>
        <v>0</v>
      </c>
      <c r="BC23" s="34">
        <f t="shared" si="44"/>
        <v>0</v>
      </c>
      <c r="BD23" s="34">
        <f t="shared" si="45"/>
        <v>0</v>
      </c>
      <c r="BE23" s="34">
        <f t="shared" si="46"/>
        <v>0</v>
      </c>
      <c r="BF23" s="34">
        <f t="shared" si="47"/>
        <v>0</v>
      </c>
      <c r="BG23" s="34">
        <f t="shared" si="48"/>
        <v>0</v>
      </c>
      <c r="BH23" s="34">
        <f t="shared" si="49"/>
        <v>0</v>
      </c>
      <c r="BI23" s="34">
        <f t="shared" si="50"/>
        <v>0</v>
      </c>
      <c r="BJ23" s="34">
        <f t="shared" si="52"/>
        <v>0</v>
      </c>
      <c r="BK23" s="34">
        <f t="shared" si="51"/>
        <v>0</v>
      </c>
      <c r="BO23" s="202"/>
    </row>
    <row r="24" spans="1:67" s="15" customFormat="1">
      <c r="A24" s="147"/>
      <c r="B24" s="16">
        <v>20</v>
      </c>
      <c r="C24" s="29"/>
      <c r="D24" s="29" t="s">
        <v>28</v>
      </c>
      <c r="E24" s="29" t="s">
        <v>52</v>
      </c>
      <c r="F24" s="17" t="s">
        <v>54</v>
      </c>
      <c r="G24" s="199"/>
      <c r="H24" s="200"/>
      <c r="I24" s="32"/>
      <c r="J24" s="22"/>
      <c r="K24" s="68">
        <f t="shared" si="0"/>
        <v>0</v>
      </c>
      <c r="L24" s="68">
        <f t="shared" si="1"/>
        <v>0</v>
      </c>
      <c r="M24" s="68">
        <f t="shared" si="2"/>
        <v>0</v>
      </c>
      <c r="N24" s="68">
        <f t="shared" si="3"/>
        <v>0</v>
      </c>
      <c r="O24" s="68">
        <f t="shared" si="4"/>
        <v>0</v>
      </c>
      <c r="P24" s="68">
        <f t="shared" si="5"/>
        <v>0</v>
      </c>
      <c r="Q24" s="68">
        <f t="shared" si="6"/>
        <v>0</v>
      </c>
      <c r="R24" s="68">
        <f t="shared" si="7"/>
        <v>0</v>
      </c>
      <c r="S24" s="68">
        <f t="shared" si="8"/>
        <v>0</v>
      </c>
      <c r="T24" s="68">
        <f t="shared" si="9"/>
        <v>0</v>
      </c>
      <c r="U24" s="68">
        <f t="shared" si="10"/>
        <v>0</v>
      </c>
      <c r="V24" s="68">
        <f t="shared" si="11"/>
        <v>0</v>
      </c>
      <c r="W24" s="68">
        <f t="shared" si="12"/>
        <v>0</v>
      </c>
      <c r="X24" s="68">
        <f t="shared" si="13"/>
        <v>0</v>
      </c>
      <c r="Y24" s="68">
        <f t="shared" si="14"/>
        <v>0</v>
      </c>
      <c r="Z24" s="68">
        <f t="shared" si="15"/>
        <v>0</v>
      </c>
      <c r="AA24" s="68">
        <f t="shared" si="16"/>
        <v>0</v>
      </c>
      <c r="AB24" s="68">
        <f t="shared" si="17"/>
        <v>0</v>
      </c>
      <c r="AC24" s="68">
        <f t="shared" si="18"/>
        <v>0</v>
      </c>
      <c r="AD24" s="68">
        <f t="shared" si="19"/>
        <v>0</v>
      </c>
      <c r="AE24" s="68">
        <f t="shared" si="20"/>
        <v>0</v>
      </c>
      <c r="AF24" s="68">
        <f t="shared" si="21"/>
        <v>0</v>
      </c>
      <c r="AG24" s="68">
        <f t="shared" si="22"/>
        <v>0</v>
      </c>
      <c r="AH24" s="68">
        <f t="shared" si="23"/>
        <v>0</v>
      </c>
      <c r="AI24" s="68">
        <f t="shared" si="24"/>
        <v>0</v>
      </c>
      <c r="AJ24" s="68">
        <f t="shared" si="25"/>
        <v>0</v>
      </c>
      <c r="AK24" s="68">
        <f t="shared" si="26"/>
        <v>0</v>
      </c>
      <c r="AL24" s="68">
        <f t="shared" si="27"/>
        <v>0</v>
      </c>
      <c r="AM24" s="68">
        <f t="shared" si="28"/>
        <v>0</v>
      </c>
      <c r="AN24" s="68">
        <f t="shared" si="29"/>
        <v>0</v>
      </c>
      <c r="AO24" s="68">
        <f t="shared" si="30"/>
        <v>0</v>
      </c>
      <c r="AP24" s="68">
        <f t="shared" si="31"/>
        <v>0</v>
      </c>
      <c r="AQ24" s="68">
        <f t="shared" si="32"/>
        <v>0</v>
      </c>
      <c r="AR24" s="68">
        <f t="shared" si="33"/>
        <v>0</v>
      </c>
      <c r="AS24" s="34">
        <f t="shared" si="34"/>
        <v>0</v>
      </c>
      <c r="AT24" s="34">
        <f t="shared" si="35"/>
        <v>0</v>
      </c>
      <c r="AU24" s="34">
        <f t="shared" si="36"/>
        <v>0</v>
      </c>
      <c r="AV24" s="34">
        <f t="shared" si="37"/>
        <v>0</v>
      </c>
      <c r="AW24" s="34">
        <f t="shared" si="38"/>
        <v>0</v>
      </c>
      <c r="AX24" s="34">
        <f t="shared" si="39"/>
        <v>0</v>
      </c>
      <c r="AY24" s="34">
        <f t="shared" si="40"/>
        <v>0</v>
      </c>
      <c r="AZ24" s="34">
        <f t="shared" si="41"/>
        <v>0</v>
      </c>
      <c r="BA24" s="34">
        <f t="shared" si="42"/>
        <v>0</v>
      </c>
      <c r="BB24" s="34">
        <f t="shared" si="43"/>
        <v>0</v>
      </c>
      <c r="BC24" s="34">
        <f t="shared" si="44"/>
        <v>0</v>
      </c>
      <c r="BD24" s="34">
        <f t="shared" si="45"/>
        <v>0</v>
      </c>
      <c r="BE24" s="34">
        <f t="shared" si="46"/>
        <v>0</v>
      </c>
      <c r="BF24" s="34">
        <f t="shared" si="47"/>
        <v>0</v>
      </c>
      <c r="BG24" s="34">
        <f t="shared" si="48"/>
        <v>0</v>
      </c>
      <c r="BH24" s="34">
        <f t="shared" si="49"/>
        <v>0</v>
      </c>
      <c r="BI24" s="34">
        <f t="shared" si="50"/>
        <v>0</v>
      </c>
      <c r="BJ24" s="34">
        <f t="shared" si="52"/>
        <v>0</v>
      </c>
      <c r="BK24" s="34">
        <f t="shared" si="51"/>
        <v>0</v>
      </c>
      <c r="BO24" s="202"/>
    </row>
    <row r="25" spans="1:67" s="15" customFormat="1">
      <c r="A25" s="147"/>
      <c r="B25" s="16">
        <v>21</v>
      </c>
      <c r="C25" s="29"/>
      <c r="D25" s="29" t="s">
        <v>28</v>
      </c>
      <c r="E25" s="29" t="s">
        <v>52</v>
      </c>
      <c r="F25" s="17" t="s">
        <v>54</v>
      </c>
      <c r="G25" s="199"/>
      <c r="H25" s="200"/>
      <c r="I25" s="32"/>
      <c r="J25" s="22"/>
      <c r="K25" s="68">
        <f t="shared" si="0"/>
        <v>0</v>
      </c>
      <c r="L25" s="68">
        <f t="shared" si="1"/>
        <v>0</v>
      </c>
      <c r="M25" s="68">
        <f t="shared" si="2"/>
        <v>0</v>
      </c>
      <c r="N25" s="68">
        <f t="shared" si="3"/>
        <v>0</v>
      </c>
      <c r="O25" s="68">
        <f t="shared" si="4"/>
        <v>0</v>
      </c>
      <c r="P25" s="68">
        <f t="shared" si="5"/>
        <v>0</v>
      </c>
      <c r="Q25" s="68">
        <f t="shared" si="6"/>
        <v>0</v>
      </c>
      <c r="R25" s="68">
        <f t="shared" si="7"/>
        <v>0</v>
      </c>
      <c r="S25" s="68">
        <f t="shared" si="8"/>
        <v>0</v>
      </c>
      <c r="T25" s="68">
        <f t="shared" si="9"/>
        <v>0</v>
      </c>
      <c r="U25" s="68">
        <f t="shared" si="10"/>
        <v>0</v>
      </c>
      <c r="V25" s="68">
        <f t="shared" si="11"/>
        <v>0</v>
      </c>
      <c r="W25" s="68">
        <f t="shared" si="12"/>
        <v>0</v>
      </c>
      <c r="X25" s="68">
        <f t="shared" si="13"/>
        <v>0</v>
      </c>
      <c r="Y25" s="68">
        <f t="shared" si="14"/>
        <v>0</v>
      </c>
      <c r="Z25" s="68">
        <f t="shared" si="15"/>
        <v>0</v>
      </c>
      <c r="AA25" s="68">
        <f t="shared" si="16"/>
        <v>0</v>
      </c>
      <c r="AB25" s="68">
        <f t="shared" si="17"/>
        <v>0</v>
      </c>
      <c r="AC25" s="68">
        <f t="shared" si="18"/>
        <v>0</v>
      </c>
      <c r="AD25" s="68">
        <f t="shared" si="19"/>
        <v>0</v>
      </c>
      <c r="AE25" s="68">
        <f t="shared" si="20"/>
        <v>0</v>
      </c>
      <c r="AF25" s="68">
        <f t="shared" si="21"/>
        <v>0</v>
      </c>
      <c r="AG25" s="68">
        <f t="shared" si="22"/>
        <v>0</v>
      </c>
      <c r="AH25" s="68">
        <f t="shared" si="23"/>
        <v>0</v>
      </c>
      <c r="AI25" s="68">
        <f t="shared" si="24"/>
        <v>0</v>
      </c>
      <c r="AJ25" s="68">
        <f t="shared" si="25"/>
        <v>0</v>
      </c>
      <c r="AK25" s="68">
        <f t="shared" si="26"/>
        <v>0</v>
      </c>
      <c r="AL25" s="68">
        <f t="shared" si="27"/>
        <v>0</v>
      </c>
      <c r="AM25" s="68">
        <f t="shared" si="28"/>
        <v>0</v>
      </c>
      <c r="AN25" s="68">
        <f t="shared" si="29"/>
        <v>0</v>
      </c>
      <c r="AO25" s="68">
        <f t="shared" si="30"/>
        <v>0</v>
      </c>
      <c r="AP25" s="68">
        <f t="shared" si="31"/>
        <v>0</v>
      </c>
      <c r="AQ25" s="68">
        <f t="shared" si="32"/>
        <v>0</v>
      </c>
      <c r="AR25" s="68">
        <f t="shared" si="33"/>
        <v>0</v>
      </c>
      <c r="AS25" s="34">
        <f t="shared" si="34"/>
        <v>0</v>
      </c>
      <c r="AT25" s="34">
        <f t="shared" si="35"/>
        <v>0</v>
      </c>
      <c r="AU25" s="34">
        <f t="shared" si="36"/>
        <v>0</v>
      </c>
      <c r="AV25" s="34">
        <f t="shared" si="37"/>
        <v>0</v>
      </c>
      <c r="AW25" s="34">
        <f t="shared" si="38"/>
        <v>0</v>
      </c>
      <c r="AX25" s="34">
        <f t="shared" si="39"/>
        <v>0</v>
      </c>
      <c r="AY25" s="34">
        <f t="shared" si="40"/>
        <v>0</v>
      </c>
      <c r="AZ25" s="34">
        <f t="shared" si="41"/>
        <v>0</v>
      </c>
      <c r="BA25" s="34">
        <f t="shared" si="42"/>
        <v>0</v>
      </c>
      <c r="BB25" s="34">
        <f t="shared" si="43"/>
        <v>0</v>
      </c>
      <c r="BC25" s="34">
        <f t="shared" si="44"/>
        <v>0</v>
      </c>
      <c r="BD25" s="34">
        <f t="shared" si="45"/>
        <v>0</v>
      </c>
      <c r="BE25" s="34">
        <f t="shared" si="46"/>
        <v>0</v>
      </c>
      <c r="BF25" s="34">
        <f t="shared" si="47"/>
        <v>0</v>
      </c>
      <c r="BG25" s="34">
        <f t="shared" si="48"/>
        <v>0</v>
      </c>
      <c r="BH25" s="34">
        <f t="shared" si="49"/>
        <v>0</v>
      </c>
      <c r="BI25" s="34">
        <f t="shared" si="50"/>
        <v>0</v>
      </c>
      <c r="BJ25" s="34">
        <f t="shared" si="52"/>
        <v>0</v>
      </c>
      <c r="BK25" s="34">
        <f t="shared" si="51"/>
        <v>0</v>
      </c>
      <c r="BO25" s="202"/>
    </row>
    <row r="26" spans="1:67" s="15" customFormat="1">
      <c r="A26" s="147"/>
      <c r="B26" s="16">
        <v>22</v>
      </c>
      <c r="C26" s="29"/>
      <c r="D26" s="29" t="s">
        <v>28</v>
      </c>
      <c r="E26" s="29" t="s">
        <v>52</v>
      </c>
      <c r="F26" s="17" t="s">
        <v>54</v>
      </c>
      <c r="G26" s="200"/>
      <c r="H26" s="200"/>
      <c r="I26" s="32"/>
      <c r="J26" s="22"/>
      <c r="K26" s="68">
        <f t="shared" si="0"/>
        <v>0</v>
      </c>
      <c r="L26" s="68">
        <f t="shared" si="1"/>
        <v>0</v>
      </c>
      <c r="M26" s="68">
        <f t="shared" si="2"/>
        <v>0</v>
      </c>
      <c r="N26" s="68">
        <f t="shared" si="3"/>
        <v>0</v>
      </c>
      <c r="O26" s="68">
        <f t="shared" si="4"/>
        <v>0</v>
      </c>
      <c r="P26" s="68">
        <f t="shared" si="5"/>
        <v>0</v>
      </c>
      <c r="Q26" s="68">
        <f t="shared" si="6"/>
        <v>0</v>
      </c>
      <c r="R26" s="68">
        <f t="shared" si="7"/>
        <v>0</v>
      </c>
      <c r="S26" s="68">
        <f t="shared" si="8"/>
        <v>0</v>
      </c>
      <c r="T26" s="68">
        <f t="shared" si="9"/>
        <v>0</v>
      </c>
      <c r="U26" s="68">
        <f t="shared" si="10"/>
        <v>0</v>
      </c>
      <c r="V26" s="68">
        <f t="shared" si="11"/>
        <v>0</v>
      </c>
      <c r="W26" s="68">
        <f t="shared" si="12"/>
        <v>0</v>
      </c>
      <c r="X26" s="68">
        <f t="shared" si="13"/>
        <v>0</v>
      </c>
      <c r="Y26" s="68">
        <f t="shared" si="14"/>
        <v>0</v>
      </c>
      <c r="Z26" s="68">
        <f t="shared" si="15"/>
        <v>0</v>
      </c>
      <c r="AA26" s="68">
        <f t="shared" si="16"/>
        <v>0</v>
      </c>
      <c r="AB26" s="68">
        <f t="shared" si="17"/>
        <v>0</v>
      </c>
      <c r="AC26" s="68">
        <f t="shared" si="18"/>
        <v>0</v>
      </c>
      <c r="AD26" s="68">
        <f t="shared" si="19"/>
        <v>0</v>
      </c>
      <c r="AE26" s="68">
        <f t="shared" si="20"/>
        <v>0</v>
      </c>
      <c r="AF26" s="68">
        <f t="shared" si="21"/>
        <v>0</v>
      </c>
      <c r="AG26" s="68">
        <f t="shared" si="22"/>
        <v>0</v>
      </c>
      <c r="AH26" s="68">
        <f t="shared" si="23"/>
        <v>0</v>
      </c>
      <c r="AI26" s="68">
        <f t="shared" si="24"/>
        <v>0</v>
      </c>
      <c r="AJ26" s="68">
        <f t="shared" si="25"/>
        <v>0</v>
      </c>
      <c r="AK26" s="68">
        <f t="shared" si="26"/>
        <v>0</v>
      </c>
      <c r="AL26" s="68">
        <f t="shared" si="27"/>
        <v>0</v>
      </c>
      <c r="AM26" s="68">
        <f t="shared" si="28"/>
        <v>0</v>
      </c>
      <c r="AN26" s="68">
        <f t="shared" si="29"/>
        <v>0</v>
      </c>
      <c r="AO26" s="68">
        <f t="shared" si="30"/>
        <v>0</v>
      </c>
      <c r="AP26" s="68">
        <f t="shared" si="31"/>
        <v>0</v>
      </c>
      <c r="AQ26" s="68">
        <f t="shared" si="32"/>
        <v>0</v>
      </c>
      <c r="AR26" s="68">
        <f t="shared" si="33"/>
        <v>0</v>
      </c>
      <c r="AS26" s="34">
        <f t="shared" si="34"/>
        <v>0</v>
      </c>
      <c r="AT26" s="34">
        <f t="shared" si="35"/>
        <v>0</v>
      </c>
      <c r="AU26" s="34">
        <f t="shared" si="36"/>
        <v>0</v>
      </c>
      <c r="AV26" s="34">
        <f t="shared" si="37"/>
        <v>0</v>
      </c>
      <c r="AW26" s="34">
        <f t="shared" si="38"/>
        <v>0</v>
      </c>
      <c r="AX26" s="34">
        <f t="shared" si="39"/>
        <v>0</v>
      </c>
      <c r="AY26" s="34">
        <f t="shared" si="40"/>
        <v>0</v>
      </c>
      <c r="AZ26" s="34">
        <f t="shared" si="41"/>
        <v>0</v>
      </c>
      <c r="BA26" s="34">
        <f t="shared" si="42"/>
        <v>0</v>
      </c>
      <c r="BB26" s="34">
        <f t="shared" si="43"/>
        <v>0</v>
      </c>
      <c r="BC26" s="34">
        <f t="shared" si="44"/>
        <v>0</v>
      </c>
      <c r="BD26" s="34">
        <f t="shared" si="45"/>
        <v>0</v>
      </c>
      <c r="BE26" s="34">
        <f t="shared" si="46"/>
        <v>0</v>
      </c>
      <c r="BF26" s="34">
        <f t="shared" si="47"/>
        <v>0</v>
      </c>
      <c r="BG26" s="34">
        <f t="shared" si="48"/>
        <v>0</v>
      </c>
      <c r="BH26" s="34">
        <f t="shared" si="49"/>
        <v>0</v>
      </c>
      <c r="BI26" s="34">
        <f t="shared" si="50"/>
        <v>0</v>
      </c>
      <c r="BJ26" s="34">
        <f t="shared" si="52"/>
        <v>0</v>
      </c>
      <c r="BK26" s="34">
        <f t="shared" si="51"/>
        <v>0</v>
      </c>
      <c r="BO26" s="202"/>
    </row>
    <row r="27" spans="1:67" s="15" customFormat="1">
      <c r="A27" s="147"/>
      <c r="B27" s="16">
        <v>23</v>
      </c>
      <c r="C27" s="30"/>
      <c r="D27" s="29" t="s">
        <v>28</v>
      </c>
      <c r="E27" s="29" t="s">
        <v>52</v>
      </c>
      <c r="F27" s="17" t="s">
        <v>54</v>
      </c>
      <c r="G27" s="200"/>
      <c r="H27" s="200"/>
      <c r="I27" s="32"/>
      <c r="J27" s="22"/>
      <c r="K27" s="68">
        <f t="shared" si="0"/>
        <v>0</v>
      </c>
      <c r="L27" s="68">
        <f t="shared" si="1"/>
        <v>0</v>
      </c>
      <c r="M27" s="68">
        <f t="shared" si="2"/>
        <v>0</v>
      </c>
      <c r="N27" s="68">
        <f t="shared" si="3"/>
        <v>0</v>
      </c>
      <c r="O27" s="68">
        <f t="shared" si="4"/>
        <v>0</v>
      </c>
      <c r="P27" s="68">
        <f t="shared" si="5"/>
        <v>0</v>
      </c>
      <c r="Q27" s="68">
        <f t="shared" si="6"/>
        <v>0</v>
      </c>
      <c r="R27" s="68">
        <f t="shared" si="7"/>
        <v>0</v>
      </c>
      <c r="S27" s="68">
        <f t="shared" si="8"/>
        <v>0</v>
      </c>
      <c r="T27" s="68">
        <f t="shared" si="9"/>
        <v>0</v>
      </c>
      <c r="U27" s="68">
        <f t="shared" si="10"/>
        <v>0</v>
      </c>
      <c r="V27" s="68">
        <f t="shared" si="11"/>
        <v>0</v>
      </c>
      <c r="W27" s="68">
        <f t="shared" si="12"/>
        <v>0</v>
      </c>
      <c r="X27" s="68">
        <f t="shared" si="13"/>
        <v>0</v>
      </c>
      <c r="Y27" s="68">
        <f t="shared" si="14"/>
        <v>0</v>
      </c>
      <c r="Z27" s="68">
        <f t="shared" si="15"/>
        <v>0</v>
      </c>
      <c r="AA27" s="68">
        <f t="shared" si="16"/>
        <v>0</v>
      </c>
      <c r="AB27" s="68">
        <f t="shared" si="17"/>
        <v>0</v>
      </c>
      <c r="AC27" s="68">
        <f t="shared" si="18"/>
        <v>0</v>
      </c>
      <c r="AD27" s="68">
        <f t="shared" si="19"/>
        <v>0</v>
      </c>
      <c r="AE27" s="68">
        <f t="shared" si="20"/>
        <v>0</v>
      </c>
      <c r="AF27" s="68">
        <f t="shared" si="21"/>
        <v>0</v>
      </c>
      <c r="AG27" s="68">
        <f t="shared" si="22"/>
        <v>0</v>
      </c>
      <c r="AH27" s="68">
        <f t="shared" si="23"/>
        <v>0</v>
      </c>
      <c r="AI27" s="68">
        <f t="shared" si="24"/>
        <v>0</v>
      </c>
      <c r="AJ27" s="68">
        <f t="shared" si="25"/>
        <v>0</v>
      </c>
      <c r="AK27" s="68">
        <f t="shared" si="26"/>
        <v>0</v>
      </c>
      <c r="AL27" s="68">
        <f t="shared" si="27"/>
        <v>0</v>
      </c>
      <c r="AM27" s="68">
        <f t="shared" si="28"/>
        <v>0</v>
      </c>
      <c r="AN27" s="68">
        <f t="shared" si="29"/>
        <v>0</v>
      </c>
      <c r="AO27" s="68">
        <f t="shared" si="30"/>
        <v>0</v>
      </c>
      <c r="AP27" s="68">
        <f t="shared" si="31"/>
        <v>0</v>
      </c>
      <c r="AQ27" s="68">
        <f t="shared" si="32"/>
        <v>0</v>
      </c>
      <c r="AR27" s="68">
        <f t="shared" si="33"/>
        <v>0</v>
      </c>
      <c r="AS27" s="34">
        <f t="shared" si="34"/>
        <v>0</v>
      </c>
      <c r="AT27" s="34">
        <f t="shared" si="35"/>
        <v>0</v>
      </c>
      <c r="AU27" s="34">
        <f t="shared" si="36"/>
        <v>0</v>
      </c>
      <c r="AV27" s="34">
        <f t="shared" si="37"/>
        <v>0</v>
      </c>
      <c r="AW27" s="34">
        <f t="shared" si="38"/>
        <v>0</v>
      </c>
      <c r="AX27" s="34">
        <f t="shared" si="39"/>
        <v>0</v>
      </c>
      <c r="AY27" s="34">
        <f t="shared" si="40"/>
        <v>0</v>
      </c>
      <c r="AZ27" s="34">
        <f t="shared" si="41"/>
        <v>0</v>
      </c>
      <c r="BA27" s="34">
        <f t="shared" si="42"/>
        <v>0</v>
      </c>
      <c r="BB27" s="34">
        <f t="shared" si="43"/>
        <v>0</v>
      </c>
      <c r="BC27" s="34">
        <f t="shared" si="44"/>
        <v>0</v>
      </c>
      <c r="BD27" s="34">
        <f t="shared" si="45"/>
        <v>0</v>
      </c>
      <c r="BE27" s="34">
        <f t="shared" si="46"/>
        <v>0</v>
      </c>
      <c r="BF27" s="34">
        <f t="shared" si="47"/>
        <v>0</v>
      </c>
      <c r="BG27" s="34">
        <f t="shared" si="48"/>
        <v>0</v>
      </c>
      <c r="BH27" s="34">
        <f t="shared" si="49"/>
        <v>0</v>
      </c>
      <c r="BI27" s="34">
        <f t="shared" si="50"/>
        <v>0</v>
      </c>
      <c r="BJ27" s="34">
        <f t="shared" si="52"/>
        <v>0</v>
      </c>
      <c r="BK27" s="34">
        <f t="shared" si="51"/>
        <v>0</v>
      </c>
      <c r="BO27" s="202"/>
    </row>
    <row r="28" spans="1:67" s="15" customFormat="1">
      <c r="A28" s="147"/>
      <c r="B28" s="16">
        <v>24</v>
      </c>
      <c r="C28" s="29"/>
      <c r="D28" s="29" t="s">
        <v>28</v>
      </c>
      <c r="E28" s="29" t="s">
        <v>52</v>
      </c>
      <c r="F28" s="17" t="s">
        <v>54</v>
      </c>
      <c r="G28" s="200"/>
      <c r="H28" s="200"/>
      <c r="I28" s="32"/>
      <c r="J28" s="22"/>
      <c r="K28" s="68">
        <f t="shared" si="0"/>
        <v>0</v>
      </c>
      <c r="L28" s="68">
        <f t="shared" si="1"/>
        <v>0</v>
      </c>
      <c r="M28" s="68">
        <f t="shared" si="2"/>
        <v>0</v>
      </c>
      <c r="N28" s="68">
        <f t="shared" si="3"/>
        <v>0</v>
      </c>
      <c r="O28" s="68">
        <f t="shared" si="4"/>
        <v>0</v>
      </c>
      <c r="P28" s="68">
        <f t="shared" si="5"/>
        <v>0</v>
      </c>
      <c r="Q28" s="68">
        <f t="shared" si="6"/>
        <v>0</v>
      </c>
      <c r="R28" s="68">
        <f t="shared" si="7"/>
        <v>0</v>
      </c>
      <c r="S28" s="68">
        <f t="shared" si="8"/>
        <v>0</v>
      </c>
      <c r="T28" s="68">
        <f t="shared" si="9"/>
        <v>0</v>
      </c>
      <c r="U28" s="68">
        <f t="shared" si="10"/>
        <v>0</v>
      </c>
      <c r="V28" s="68">
        <f t="shared" si="11"/>
        <v>0</v>
      </c>
      <c r="W28" s="68">
        <f t="shared" si="12"/>
        <v>0</v>
      </c>
      <c r="X28" s="68">
        <f t="shared" si="13"/>
        <v>0</v>
      </c>
      <c r="Y28" s="68">
        <f t="shared" si="14"/>
        <v>0</v>
      </c>
      <c r="Z28" s="68">
        <f t="shared" si="15"/>
        <v>0</v>
      </c>
      <c r="AA28" s="68">
        <f t="shared" si="16"/>
        <v>0</v>
      </c>
      <c r="AB28" s="68">
        <f t="shared" si="17"/>
        <v>0</v>
      </c>
      <c r="AC28" s="68">
        <f t="shared" si="18"/>
        <v>0</v>
      </c>
      <c r="AD28" s="68">
        <f t="shared" si="19"/>
        <v>0</v>
      </c>
      <c r="AE28" s="68">
        <f t="shared" si="20"/>
        <v>0</v>
      </c>
      <c r="AF28" s="68">
        <f t="shared" si="21"/>
        <v>0</v>
      </c>
      <c r="AG28" s="68">
        <f t="shared" si="22"/>
        <v>0</v>
      </c>
      <c r="AH28" s="68">
        <f t="shared" si="23"/>
        <v>0</v>
      </c>
      <c r="AI28" s="68">
        <f t="shared" si="24"/>
        <v>0</v>
      </c>
      <c r="AJ28" s="68">
        <f t="shared" si="25"/>
        <v>0</v>
      </c>
      <c r="AK28" s="68">
        <f t="shared" si="26"/>
        <v>0</v>
      </c>
      <c r="AL28" s="68">
        <f t="shared" si="27"/>
        <v>0</v>
      </c>
      <c r="AM28" s="68">
        <f t="shared" si="28"/>
        <v>0</v>
      </c>
      <c r="AN28" s="68">
        <f t="shared" si="29"/>
        <v>0</v>
      </c>
      <c r="AO28" s="68">
        <f t="shared" si="30"/>
        <v>0</v>
      </c>
      <c r="AP28" s="68">
        <f t="shared" si="31"/>
        <v>0</v>
      </c>
      <c r="AQ28" s="68">
        <f t="shared" si="32"/>
        <v>0</v>
      </c>
      <c r="AR28" s="68">
        <f t="shared" si="33"/>
        <v>0</v>
      </c>
      <c r="AS28" s="34">
        <f t="shared" si="34"/>
        <v>0</v>
      </c>
      <c r="AT28" s="34">
        <f t="shared" si="35"/>
        <v>0</v>
      </c>
      <c r="AU28" s="34">
        <f t="shared" si="36"/>
        <v>0</v>
      </c>
      <c r="AV28" s="34">
        <f t="shared" si="37"/>
        <v>0</v>
      </c>
      <c r="AW28" s="34">
        <f t="shared" si="38"/>
        <v>0</v>
      </c>
      <c r="AX28" s="34">
        <f t="shared" si="39"/>
        <v>0</v>
      </c>
      <c r="AY28" s="34">
        <f t="shared" si="40"/>
        <v>0</v>
      </c>
      <c r="AZ28" s="34">
        <f t="shared" si="41"/>
        <v>0</v>
      </c>
      <c r="BA28" s="34">
        <f t="shared" si="42"/>
        <v>0</v>
      </c>
      <c r="BB28" s="34">
        <f t="shared" si="43"/>
        <v>0</v>
      </c>
      <c r="BC28" s="34">
        <f t="shared" si="44"/>
        <v>0</v>
      </c>
      <c r="BD28" s="34">
        <f t="shared" si="45"/>
        <v>0</v>
      </c>
      <c r="BE28" s="34">
        <f t="shared" si="46"/>
        <v>0</v>
      </c>
      <c r="BF28" s="34">
        <f t="shared" si="47"/>
        <v>0</v>
      </c>
      <c r="BG28" s="34">
        <f t="shared" si="48"/>
        <v>0</v>
      </c>
      <c r="BH28" s="34">
        <f t="shared" si="49"/>
        <v>0</v>
      </c>
      <c r="BI28" s="34">
        <f t="shared" si="50"/>
        <v>0</v>
      </c>
      <c r="BJ28" s="34">
        <f t="shared" si="52"/>
        <v>0</v>
      </c>
      <c r="BK28" s="34">
        <f t="shared" si="51"/>
        <v>0</v>
      </c>
      <c r="BO28" s="202"/>
    </row>
    <row r="29" spans="1:67" s="15" customFormat="1">
      <c r="A29" s="147"/>
      <c r="B29" s="16">
        <v>25</v>
      </c>
      <c r="C29" s="30"/>
      <c r="D29" s="29" t="s">
        <v>28</v>
      </c>
      <c r="E29" s="29" t="s">
        <v>52</v>
      </c>
      <c r="F29" s="17" t="s">
        <v>54</v>
      </c>
      <c r="G29" s="200"/>
      <c r="H29" s="200"/>
      <c r="I29" s="32"/>
      <c r="J29" s="22"/>
      <c r="K29" s="68">
        <f t="shared" si="0"/>
        <v>0</v>
      </c>
      <c r="L29" s="68">
        <f t="shared" si="1"/>
        <v>0</v>
      </c>
      <c r="M29" s="68">
        <f t="shared" si="2"/>
        <v>0</v>
      </c>
      <c r="N29" s="68">
        <f t="shared" si="3"/>
        <v>0</v>
      </c>
      <c r="O29" s="68">
        <f t="shared" si="4"/>
        <v>0</v>
      </c>
      <c r="P29" s="68">
        <f t="shared" si="5"/>
        <v>0</v>
      </c>
      <c r="Q29" s="68">
        <f t="shared" si="6"/>
        <v>0</v>
      </c>
      <c r="R29" s="68">
        <f t="shared" si="7"/>
        <v>0</v>
      </c>
      <c r="S29" s="68">
        <f t="shared" si="8"/>
        <v>0</v>
      </c>
      <c r="T29" s="68">
        <f t="shared" si="9"/>
        <v>0</v>
      </c>
      <c r="U29" s="68">
        <f t="shared" si="10"/>
        <v>0</v>
      </c>
      <c r="V29" s="68">
        <f t="shared" si="11"/>
        <v>0</v>
      </c>
      <c r="W29" s="68">
        <f t="shared" si="12"/>
        <v>0</v>
      </c>
      <c r="X29" s="68">
        <f t="shared" si="13"/>
        <v>0</v>
      </c>
      <c r="Y29" s="68">
        <f t="shared" si="14"/>
        <v>0</v>
      </c>
      <c r="Z29" s="68">
        <f t="shared" si="15"/>
        <v>0</v>
      </c>
      <c r="AA29" s="68">
        <f t="shared" si="16"/>
        <v>0</v>
      </c>
      <c r="AB29" s="68">
        <f t="shared" si="17"/>
        <v>0</v>
      </c>
      <c r="AC29" s="68">
        <f t="shared" si="18"/>
        <v>0</v>
      </c>
      <c r="AD29" s="68">
        <f t="shared" si="19"/>
        <v>0</v>
      </c>
      <c r="AE29" s="68">
        <f t="shared" si="20"/>
        <v>0</v>
      </c>
      <c r="AF29" s="68">
        <f t="shared" si="21"/>
        <v>0</v>
      </c>
      <c r="AG29" s="68">
        <f t="shared" si="22"/>
        <v>0</v>
      </c>
      <c r="AH29" s="68">
        <f t="shared" si="23"/>
        <v>0</v>
      </c>
      <c r="AI29" s="68">
        <f t="shared" si="24"/>
        <v>0</v>
      </c>
      <c r="AJ29" s="68">
        <f t="shared" si="25"/>
        <v>0</v>
      </c>
      <c r="AK29" s="68">
        <f t="shared" si="26"/>
        <v>0</v>
      </c>
      <c r="AL29" s="68">
        <f t="shared" si="27"/>
        <v>0</v>
      </c>
      <c r="AM29" s="68">
        <f t="shared" si="28"/>
        <v>0</v>
      </c>
      <c r="AN29" s="68">
        <f t="shared" si="29"/>
        <v>0</v>
      </c>
      <c r="AO29" s="68">
        <f t="shared" si="30"/>
        <v>0</v>
      </c>
      <c r="AP29" s="68">
        <f t="shared" si="31"/>
        <v>0</v>
      </c>
      <c r="AQ29" s="68">
        <f t="shared" si="32"/>
        <v>0</v>
      </c>
      <c r="AR29" s="68">
        <f t="shared" si="33"/>
        <v>0</v>
      </c>
      <c r="AS29" s="34">
        <f t="shared" si="34"/>
        <v>0</v>
      </c>
      <c r="AT29" s="34">
        <f t="shared" si="35"/>
        <v>0</v>
      </c>
      <c r="AU29" s="34">
        <f t="shared" si="36"/>
        <v>0</v>
      </c>
      <c r="AV29" s="34">
        <f t="shared" si="37"/>
        <v>0</v>
      </c>
      <c r="AW29" s="34">
        <f t="shared" si="38"/>
        <v>0</v>
      </c>
      <c r="AX29" s="34">
        <f t="shared" si="39"/>
        <v>0</v>
      </c>
      <c r="AY29" s="34">
        <f t="shared" si="40"/>
        <v>0</v>
      </c>
      <c r="AZ29" s="34">
        <f t="shared" si="41"/>
        <v>0</v>
      </c>
      <c r="BA29" s="34">
        <f t="shared" si="42"/>
        <v>0</v>
      </c>
      <c r="BB29" s="34">
        <f t="shared" si="43"/>
        <v>0</v>
      </c>
      <c r="BC29" s="34">
        <f t="shared" si="44"/>
        <v>0</v>
      </c>
      <c r="BD29" s="34">
        <f t="shared" si="45"/>
        <v>0</v>
      </c>
      <c r="BE29" s="34">
        <f t="shared" si="46"/>
        <v>0</v>
      </c>
      <c r="BF29" s="34">
        <f t="shared" si="47"/>
        <v>0</v>
      </c>
      <c r="BG29" s="34">
        <f t="shared" si="48"/>
        <v>0</v>
      </c>
      <c r="BH29" s="34">
        <f t="shared" si="49"/>
        <v>0</v>
      </c>
      <c r="BI29" s="34">
        <f t="shared" si="50"/>
        <v>0</v>
      </c>
      <c r="BJ29" s="34">
        <f t="shared" si="52"/>
        <v>0</v>
      </c>
      <c r="BK29" s="34">
        <f t="shared" si="51"/>
        <v>0</v>
      </c>
      <c r="BO29" s="202"/>
    </row>
    <row r="30" spans="1:67" s="15" customFormat="1">
      <c r="A30" s="147"/>
      <c r="B30" s="16">
        <v>26</v>
      </c>
      <c r="C30" s="29"/>
      <c r="D30" s="29" t="s">
        <v>28</v>
      </c>
      <c r="E30" s="29" t="s">
        <v>52</v>
      </c>
      <c r="F30" s="17" t="s">
        <v>54</v>
      </c>
      <c r="G30" s="200"/>
      <c r="H30" s="200"/>
      <c r="I30" s="32"/>
      <c r="J30" s="22"/>
      <c r="K30" s="68">
        <f t="shared" si="0"/>
        <v>0</v>
      </c>
      <c r="L30" s="68">
        <f t="shared" si="1"/>
        <v>0</v>
      </c>
      <c r="M30" s="68">
        <f t="shared" si="2"/>
        <v>0</v>
      </c>
      <c r="N30" s="68">
        <f t="shared" si="3"/>
        <v>0</v>
      </c>
      <c r="O30" s="68">
        <f t="shared" si="4"/>
        <v>0</v>
      </c>
      <c r="P30" s="68">
        <f t="shared" si="5"/>
        <v>0</v>
      </c>
      <c r="Q30" s="68">
        <f t="shared" si="6"/>
        <v>0</v>
      </c>
      <c r="R30" s="68">
        <f t="shared" si="7"/>
        <v>0</v>
      </c>
      <c r="S30" s="68">
        <f t="shared" si="8"/>
        <v>0</v>
      </c>
      <c r="T30" s="68">
        <f t="shared" si="9"/>
        <v>0</v>
      </c>
      <c r="U30" s="68">
        <f t="shared" si="10"/>
        <v>0</v>
      </c>
      <c r="V30" s="68">
        <f t="shared" si="11"/>
        <v>0</v>
      </c>
      <c r="W30" s="68">
        <f t="shared" si="12"/>
        <v>0</v>
      </c>
      <c r="X30" s="68">
        <f t="shared" si="13"/>
        <v>0</v>
      </c>
      <c r="Y30" s="68">
        <f t="shared" si="14"/>
        <v>0</v>
      </c>
      <c r="Z30" s="68">
        <f t="shared" si="15"/>
        <v>0</v>
      </c>
      <c r="AA30" s="68">
        <f t="shared" si="16"/>
        <v>0</v>
      </c>
      <c r="AB30" s="68">
        <f t="shared" si="17"/>
        <v>0</v>
      </c>
      <c r="AC30" s="68">
        <f t="shared" si="18"/>
        <v>0</v>
      </c>
      <c r="AD30" s="68">
        <f t="shared" si="19"/>
        <v>0</v>
      </c>
      <c r="AE30" s="68">
        <f t="shared" si="20"/>
        <v>0</v>
      </c>
      <c r="AF30" s="68">
        <f t="shared" si="21"/>
        <v>0</v>
      </c>
      <c r="AG30" s="68">
        <f t="shared" si="22"/>
        <v>0</v>
      </c>
      <c r="AH30" s="68">
        <f t="shared" si="23"/>
        <v>0</v>
      </c>
      <c r="AI30" s="68">
        <f t="shared" si="24"/>
        <v>0</v>
      </c>
      <c r="AJ30" s="68">
        <f t="shared" si="25"/>
        <v>0</v>
      </c>
      <c r="AK30" s="68">
        <f t="shared" si="26"/>
        <v>0</v>
      </c>
      <c r="AL30" s="68">
        <f t="shared" si="27"/>
        <v>0</v>
      </c>
      <c r="AM30" s="68">
        <f t="shared" si="28"/>
        <v>0</v>
      </c>
      <c r="AN30" s="68">
        <f t="shared" si="29"/>
        <v>0</v>
      </c>
      <c r="AO30" s="68">
        <f t="shared" si="30"/>
        <v>0</v>
      </c>
      <c r="AP30" s="68">
        <f t="shared" si="31"/>
        <v>0</v>
      </c>
      <c r="AQ30" s="68">
        <f t="shared" si="32"/>
        <v>0</v>
      </c>
      <c r="AR30" s="68">
        <f t="shared" si="33"/>
        <v>0</v>
      </c>
      <c r="AS30" s="34">
        <f t="shared" si="34"/>
        <v>0</v>
      </c>
      <c r="AT30" s="34">
        <f t="shared" si="35"/>
        <v>0</v>
      </c>
      <c r="AU30" s="34">
        <f t="shared" si="36"/>
        <v>0</v>
      </c>
      <c r="AV30" s="34">
        <f t="shared" si="37"/>
        <v>0</v>
      </c>
      <c r="AW30" s="34">
        <f t="shared" si="38"/>
        <v>0</v>
      </c>
      <c r="AX30" s="34">
        <f t="shared" si="39"/>
        <v>0</v>
      </c>
      <c r="AY30" s="34">
        <f t="shared" si="40"/>
        <v>0</v>
      </c>
      <c r="AZ30" s="34">
        <f t="shared" si="41"/>
        <v>0</v>
      </c>
      <c r="BA30" s="34">
        <f t="shared" si="42"/>
        <v>0</v>
      </c>
      <c r="BB30" s="34">
        <f t="shared" si="43"/>
        <v>0</v>
      </c>
      <c r="BC30" s="34">
        <f t="shared" si="44"/>
        <v>0</v>
      </c>
      <c r="BD30" s="34">
        <f t="shared" si="45"/>
        <v>0</v>
      </c>
      <c r="BE30" s="34">
        <f t="shared" si="46"/>
        <v>0</v>
      </c>
      <c r="BF30" s="34">
        <f t="shared" si="47"/>
        <v>0</v>
      </c>
      <c r="BG30" s="34">
        <f t="shared" si="48"/>
        <v>0</v>
      </c>
      <c r="BH30" s="34">
        <f t="shared" si="49"/>
        <v>0</v>
      </c>
      <c r="BI30" s="34">
        <f t="shared" si="50"/>
        <v>0</v>
      </c>
      <c r="BJ30" s="34">
        <f t="shared" si="52"/>
        <v>0</v>
      </c>
      <c r="BK30" s="34">
        <f t="shared" si="51"/>
        <v>0</v>
      </c>
      <c r="BO30" s="202"/>
    </row>
    <row r="31" spans="1:67" s="15" customFormat="1">
      <c r="A31" s="147"/>
      <c r="B31" s="16">
        <v>27</v>
      </c>
      <c r="C31" s="29"/>
      <c r="D31" s="29" t="s">
        <v>28</v>
      </c>
      <c r="E31" s="29" t="s">
        <v>52</v>
      </c>
      <c r="F31" s="17" t="s">
        <v>54</v>
      </c>
      <c r="G31" s="200"/>
      <c r="H31" s="200"/>
      <c r="I31" s="32"/>
      <c r="J31" s="22"/>
      <c r="K31" s="68">
        <f t="shared" si="0"/>
        <v>0</v>
      </c>
      <c r="L31" s="68">
        <f t="shared" si="1"/>
        <v>0</v>
      </c>
      <c r="M31" s="68">
        <f t="shared" si="2"/>
        <v>0</v>
      </c>
      <c r="N31" s="68">
        <f t="shared" si="3"/>
        <v>0</v>
      </c>
      <c r="O31" s="68">
        <f t="shared" si="4"/>
        <v>0</v>
      </c>
      <c r="P31" s="68">
        <f t="shared" si="5"/>
        <v>0</v>
      </c>
      <c r="Q31" s="68">
        <f t="shared" si="6"/>
        <v>0</v>
      </c>
      <c r="R31" s="68">
        <f t="shared" si="7"/>
        <v>0</v>
      </c>
      <c r="S31" s="68">
        <f t="shared" si="8"/>
        <v>0</v>
      </c>
      <c r="T31" s="68">
        <f t="shared" si="9"/>
        <v>0</v>
      </c>
      <c r="U31" s="68">
        <f t="shared" si="10"/>
        <v>0</v>
      </c>
      <c r="V31" s="68">
        <f t="shared" si="11"/>
        <v>0</v>
      </c>
      <c r="W31" s="68">
        <f t="shared" si="12"/>
        <v>0</v>
      </c>
      <c r="X31" s="68">
        <f t="shared" si="13"/>
        <v>0</v>
      </c>
      <c r="Y31" s="68">
        <f t="shared" si="14"/>
        <v>0</v>
      </c>
      <c r="Z31" s="68">
        <f t="shared" si="15"/>
        <v>0</v>
      </c>
      <c r="AA31" s="68">
        <f t="shared" si="16"/>
        <v>0</v>
      </c>
      <c r="AB31" s="68">
        <f t="shared" si="17"/>
        <v>0</v>
      </c>
      <c r="AC31" s="68">
        <f t="shared" si="18"/>
        <v>0</v>
      </c>
      <c r="AD31" s="68">
        <f t="shared" si="19"/>
        <v>0</v>
      </c>
      <c r="AE31" s="68">
        <f t="shared" si="20"/>
        <v>0</v>
      </c>
      <c r="AF31" s="68">
        <f t="shared" si="21"/>
        <v>0</v>
      </c>
      <c r="AG31" s="68">
        <f t="shared" si="22"/>
        <v>0</v>
      </c>
      <c r="AH31" s="68">
        <f t="shared" si="23"/>
        <v>0</v>
      </c>
      <c r="AI31" s="68">
        <f t="shared" si="24"/>
        <v>0</v>
      </c>
      <c r="AJ31" s="68">
        <f t="shared" si="25"/>
        <v>0</v>
      </c>
      <c r="AK31" s="68">
        <f t="shared" si="26"/>
        <v>0</v>
      </c>
      <c r="AL31" s="68">
        <f t="shared" si="27"/>
        <v>0</v>
      </c>
      <c r="AM31" s="68">
        <f t="shared" si="28"/>
        <v>0</v>
      </c>
      <c r="AN31" s="68">
        <f t="shared" si="29"/>
        <v>0</v>
      </c>
      <c r="AO31" s="68">
        <f t="shared" si="30"/>
        <v>0</v>
      </c>
      <c r="AP31" s="68">
        <f t="shared" si="31"/>
        <v>0</v>
      </c>
      <c r="AQ31" s="68">
        <f t="shared" si="32"/>
        <v>0</v>
      </c>
      <c r="AR31" s="68">
        <f t="shared" si="33"/>
        <v>0</v>
      </c>
      <c r="AS31" s="34">
        <f t="shared" si="34"/>
        <v>0</v>
      </c>
      <c r="AT31" s="34">
        <f t="shared" si="35"/>
        <v>0</v>
      </c>
      <c r="AU31" s="34">
        <f t="shared" si="36"/>
        <v>0</v>
      </c>
      <c r="AV31" s="34">
        <f t="shared" si="37"/>
        <v>0</v>
      </c>
      <c r="AW31" s="34">
        <f t="shared" si="38"/>
        <v>0</v>
      </c>
      <c r="AX31" s="34">
        <f t="shared" si="39"/>
        <v>0</v>
      </c>
      <c r="AY31" s="34">
        <f t="shared" si="40"/>
        <v>0</v>
      </c>
      <c r="AZ31" s="34">
        <f t="shared" si="41"/>
        <v>0</v>
      </c>
      <c r="BA31" s="34">
        <f t="shared" si="42"/>
        <v>0</v>
      </c>
      <c r="BB31" s="34">
        <f t="shared" si="43"/>
        <v>0</v>
      </c>
      <c r="BC31" s="34">
        <f t="shared" si="44"/>
        <v>0</v>
      </c>
      <c r="BD31" s="34">
        <f t="shared" si="45"/>
        <v>0</v>
      </c>
      <c r="BE31" s="34">
        <f t="shared" si="46"/>
        <v>0</v>
      </c>
      <c r="BF31" s="34">
        <f t="shared" si="47"/>
        <v>0</v>
      </c>
      <c r="BG31" s="34">
        <f t="shared" si="48"/>
        <v>0</v>
      </c>
      <c r="BH31" s="34">
        <f t="shared" si="49"/>
        <v>0</v>
      </c>
      <c r="BI31" s="34">
        <f t="shared" si="50"/>
        <v>0</v>
      </c>
      <c r="BJ31" s="34">
        <f t="shared" si="52"/>
        <v>0</v>
      </c>
      <c r="BK31" s="34">
        <f t="shared" si="51"/>
        <v>0</v>
      </c>
      <c r="BO31" s="202"/>
    </row>
    <row r="32" spans="1:67" s="15" customFormat="1">
      <c r="A32" s="147"/>
      <c r="B32" s="16">
        <v>28</v>
      </c>
      <c r="C32" s="29"/>
      <c r="D32" s="29" t="s">
        <v>28</v>
      </c>
      <c r="E32" s="29" t="s">
        <v>52</v>
      </c>
      <c r="F32" s="17" t="s">
        <v>54</v>
      </c>
      <c r="G32" s="200"/>
      <c r="H32" s="200"/>
      <c r="I32" s="32"/>
      <c r="J32" s="22"/>
      <c r="K32" s="68">
        <f t="shared" si="0"/>
        <v>0</v>
      </c>
      <c r="L32" s="68">
        <f t="shared" si="1"/>
        <v>0</v>
      </c>
      <c r="M32" s="68">
        <f t="shared" si="2"/>
        <v>0</v>
      </c>
      <c r="N32" s="68">
        <f t="shared" si="3"/>
        <v>0</v>
      </c>
      <c r="O32" s="68">
        <f t="shared" si="4"/>
        <v>0</v>
      </c>
      <c r="P32" s="68">
        <f t="shared" si="5"/>
        <v>0</v>
      </c>
      <c r="Q32" s="68">
        <f t="shared" si="6"/>
        <v>0</v>
      </c>
      <c r="R32" s="68">
        <f t="shared" si="7"/>
        <v>0</v>
      </c>
      <c r="S32" s="68">
        <f t="shared" si="8"/>
        <v>0</v>
      </c>
      <c r="T32" s="68">
        <f t="shared" si="9"/>
        <v>0</v>
      </c>
      <c r="U32" s="68">
        <f t="shared" si="10"/>
        <v>0</v>
      </c>
      <c r="V32" s="68">
        <f t="shared" si="11"/>
        <v>0</v>
      </c>
      <c r="W32" s="68">
        <f t="shared" si="12"/>
        <v>0</v>
      </c>
      <c r="X32" s="68">
        <f t="shared" si="13"/>
        <v>0</v>
      </c>
      <c r="Y32" s="68">
        <f t="shared" si="14"/>
        <v>0</v>
      </c>
      <c r="Z32" s="68">
        <f t="shared" si="15"/>
        <v>0</v>
      </c>
      <c r="AA32" s="68">
        <f t="shared" si="16"/>
        <v>0</v>
      </c>
      <c r="AB32" s="68">
        <f t="shared" si="17"/>
        <v>0</v>
      </c>
      <c r="AC32" s="68">
        <f t="shared" si="18"/>
        <v>0</v>
      </c>
      <c r="AD32" s="68">
        <f t="shared" si="19"/>
        <v>0</v>
      </c>
      <c r="AE32" s="68">
        <f t="shared" si="20"/>
        <v>0</v>
      </c>
      <c r="AF32" s="68">
        <f t="shared" si="21"/>
        <v>0</v>
      </c>
      <c r="AG32" s="68">
        <f t="shared" si="22"/>
        <v>0</v>
      </c>
      <c r="AH32" s="68">
        <f t="shared" si="23"/>
        <v>0</v>
      </c>
      <c r="AI32" s="68">
        <f t="shared" si="24"/>
        <v>0</v>
      </c>
      <c r="AJ32" s="68">
        <f t="shared" si="25"/>
        <v>0</v>
      </c>
      <c r="AK32" s="68">
        <f t="shared" si="26"/>
        <v>0</v>
      </c>
      <c r="AL32" s="68">
        <f t="shared" si="27"/>
        <v>0</v>
      </c>
      <c r="AM32" s="68">
        <f t="shared" si="28"/>
        <v>0</v>
      </c>
      <c r="AN32" s="68">
        <f t="shared" si="29"/>
        <v>0</v>
      </c>
      <c r="AO32" s="68">
        <f t="shared" si="30"/>
        <v>0</v>
      </c>
      <c r="AP32" s="68">
        <f t="shared" si="31"/>
        <v>0</v>
      </c>
      <c r="AQ32" s="68">
        <f t="shared" si="32"/>
        <v>0</v>
      </c>
      <c r="AR32" s="68">
        <f t="shared" si="33"/>
        <v>0</v>
      </c>
      <c r="AS32" s="34">
        <f t="shared" si="34"/>
        <v>0</v>
      </c>
      <c r="AT32" s="34">
        <f t="shared" si="35"/>
        <v>0</v>
      </c>
      <c r="AU32" s="34">
        <f t="shared" si="36"/>
        <v>0</v>
      </c>
      <c r="AV32" s="34">
        <f t="shared" si="37"/>
        <v>0</v>
      </c>
      <c r="AW32" s="34">
        <f t="shared" si="38"/>
        <v>0</v>
      </c>
      <c r="AX32" s="34">
        <f t="shared" si="39"/>
        <v>0</v>
      </c>
      <c r="AY32" s="34">
        <f t="shared" si="40"/>
        <v>0</v>
      </c>
      <c r="AZ32" s="34">
        <f t="shared" si="41"/>
        <v>0</v>
      </c>
      <c r="BA32" s="34">
        <f t="shared" si="42"/>
        <v>0</v>
      </c>
      <c r="BB32" s="34">
        <f t="shared" si="43"/>
        <v>0</v>
      </c>
      <c r="BC32" s="34">
        <f t="shared" si="44"/>
        <v>0</v>
      </c>
      <c r="BD32" s="34">
        <f t="shared" si="45"/>
        <v>0</v>
      </c>
      <c r="BE32" s="34">
        <f t="shared" si="46"/>
        <v>0</v>
      </c>
      <c r="BF32" s="34">
        <f t="shared" si="47"/>
        <v>0</v>
      </c>
      <c r="BG32" s="34">
        <f t="shared" si="48"/>
        <v>0</v>
      </c>
      <c r="BH32" s="34">
        <f t="shared" si="49"/>
        <v>0</v>
      </c>
      <c r="BI32" s="34">
        <f t="shared" si="50"/>
        <v>0</v>
      </c>
      <c r="BJ32" s="34">
        <f t="shared" si="52"/>
        <v>0</v>
      </c>
      <c r="BK32" s="34">
        <f t="shared" si="51"/>
        <v>0</v>
      </c>
      <c r="BO32" s="202"/>
    </row>
    <row r="33" spans="1:67" s="15" customFormat="1">
      <c r="A33" s="147"/>
      <c r="B33" s="16">
        <v>29</v>
      </c>
      <c r="C33" s="29"/>
      <c r="D33" s="29" t="s">
        <v>28</v>
      </c>
      <c r="E33" s="29" t="s">
        <v>52</v>
      </c>
      <c r="F33" s="17" t="s">
        <v>54</v>
      </c>
      <c r="G33" s="200"/>
      <c r="H33" s="200"/>
      <c r="I33" s="32"/>
      <c r="J33" s="22"/>
      <c r="K33" s="68">
        <f t="shared" si="0"/>
        <v>0</v>
      </c>
      <c r="L33" s="68">
        <f t="shared" si="1"/>
        <v>0</v>
      </c>
      <c r="M33" s="68">
        <f t="shared" si="2"/>
        <v>0</v>
      </c>
      <c r="N33" s="68">
        <f t="shared" si="3"/>
        <v>0</v>
      </c>
      <c r="O33" s="68">
        <f t="shared" si="4"/>
        <v>0</v>
      </c>
      <c r="P33" s="68">
        <f t="shared" si="5"/>
        <v>0</v>
      </c>
      <c r="Q33" s="68">
        <f t="shared" si="6"/>
        <v>0</v>
      </c>
      <c r="R33" s="68">
        <f t="shared" si="7"/>
        <v>0</v>
      </c>
      <c r="S33" s="68">
        <f t="shared" si="8"/>
        <v>0</v>
      </c>
      <c r="T33" s="68">
        <f t="shared" si="9"/>
        <v>0</v>
      </c>
      <c r="U33" s="68">
        <f t="shared" si="10"/>
        <v>0</v>
      </c>
      <c r="V33" s="68">
        <f t="shared" si="11"/>
        <v>0</v>
      </c>
      <c r="W33" s="68">
        <f t="shared" si="12"/>
        <v>0</v>
      </c>
      <c r="X33" s="68">
        <f t="shared" si="13"/>
        <v>0</v>
      </c>
      <c r="Y33" s="68">
        <f t="shared" si="14"/>
        <v>0</v>
      </c>
      <c r="Z33" s="68">
        <f t="shared" si="15"/>
        <v>0</v>
      </c>
      <c r="AA33" s="68">
        <f t="shared" si="16"/>
        <v>0</v>
      </c>
      <c r="AB33" s="68">
        <f t="shared" si="17"/>
        <v>0</v>
      </c>
      <c r="AC33" s="68">
        <f t="shared" si="18"/>
        <v>0</v>
      </c>
      <c r="AD33" s="68">
        <f t="shared" si="19"/>
        <v>0</v>
      </c>
      <c r="AE33" s="68">
        <f t="shared" si="20"/>
        <v>0</v>
      </c>
      <c r="AF33" s="68">
        <f t="shared" si="21"/>
        <v>0</v>
      </c>
      <c r="AG33" s="68">
        <f t="shared" si="22"/>
        <v>0</v>
      </c>
      <c r="AH33" s="68">
        <f t="shared" si="23"/>
        <v>0</v>
      </c>
      <c r="AI33" s="68">
        <f t="shared" si="24"/>
        <v>0</v>
      </c>
      <c r="AJ33" s="68">
        <f t="shared" si="25"/>
        <v>0</v>
      </c>
      <c r="AK33" s="68">
        <f t="shared" si="26"/>
        <v>0</v>
      </c>
      <c r="AL33" s="68">
        <f t="shared" si="27"/>
        <v>0</v>
      </c>
      <c r="AM33" s="68">
        <f t="shared" si="28"/>
        <v>0</v>
      </c>
      <c r="AN33" s="68">
        <f t="shared" si="29"/>
        <v>0</v>
      </c>
      <c r="AO33" s="68">
        <f t="shared" si="30"/>
        <v>0</v>
      </c>
      <c r="AP33" s="68">
        <f t="shared" si="31"/>
        <v>0</v>
      </c>
      <c r="AQ33" s="68">
        <f t="shared" si="32"/>
        <v>0</v>
      </c>
      <c r="AR33" s="68">
        <f t="shared" si="33"/>
        <v>0</v>
      </c>
      <c r="AS33" s="34">
        <f t="shared" si="34"/>
        <v>0</v>
      </c>
      <c r="AT33" s="34">
        <f t="shared" si="35"/>
        <v>0</v>
      </c>
      <c r="AU33" s="34">
        <f t="shared" si="36"/>
        <v>0</v>
      </c>
      <c r="AV33" s="34">
        <f t="shared" si="37"/>
        <v>0</v>
      </c>
      <c r="AW33" s="34">
        <f t="shared" si="38"/>
        <v>0</v>
      </c>
      <c r="AX33" s="34">
        <f t="shared" si="39"/>
        <v>0</v>
      </c>
      <c r="AY33" s="34">
        <f t="shared" si="40"/>
        <v>0</v>
      </c>
      <c r="AZ33" s="34">
        <f t="shared" si="41"/>
        <v>0</v>
      </c>
      <c r="BA33" s="34">
        <f t="shared" si="42"/>
        <v>0</v>
      </c>
      <c r="BB33" s="34">
        <f t="shared" si="43"/>
        <v>0</v>
      </c>
      <c r="BC33" s="34">
        <f t="shared" si="44"/>
        <v>0</v>
      </c>
      <c r="BD33" s="34">
        <f t="shared" si="45"/>
        <v>0</v>
      </c>
      <c r="BE33" s="34">
        <f t="shared" si="46"/>
        <v>0</v>
      </c>
      <c r="BF33" s="34">
        <f t="shared" si="47"/>
        <v>0</v>
      </c>
      <c r="BG33" s="34">
        <f t="shared" si="48"/>
        <v>0</v>
      </c>
      <c r="BH33" s="34">
        <f t="shared" si="49"/>
        <v>0</v>
      </c>
      <c r="BI33" s="34">
        <f t="shared" si="50"/>
        <v>0</v>
      </c>
      <c r="BJ33" s="34">
        <f t="shared" si="52"/>
        <v>0</v>
      </c>
      <c r="BK33" s="34">
        <f t="shared" si="51"/>
        <v>0</v>
      </c>
      <c r="BO33" s="202"/>
    </row>
    <row r="34" spans="1:67" s="15" customFormat="1">
      <c r="A34" s="147"/>
      <c r="B34" s="16">
        <v>30</v>
      </c>
      <c r="C34" s="29"/>
      <c r="D34" s="29" t="s">
        <v>28</v>
      </c>
      <c r="E34" s="29" t="s">
        <v>52</v>
      </c>
      <c r="F34" s="17" t="s">
        <v>54</v>
      </c>
      <c r="G34" s="200"/>
      <c r="H34" s="200"/>
      <c r="I34" s="32"/>
      <c r="J34" s="22"/>
      <c r="K34" s="68">
        <f t="shared" si="0"/>
        <v>0</v>
      </c>
      <c r="L34" s="68">
        <f t="shared" si="1"/>
        <v>0</v>
      </c>
      <c r="M34" s="68">
        <f t="shared" si="2"/>
        <v>0</v>
      </c>
      <c r="N34" s="68">
        <f t="shared" si="3"/>
        <v>0</v>
      </c>
      <c r="O34" s="68">
        <f t="shared" si="4"/>
        <v>0</v>
      </c>
      <c r="P34" s="68">
        <f t="shared" si="5"/>
        <v>0</v>
      </c>
      <c r="Q34" s="68">
        <f t="shared" si="6"/>
        <v>0</v>
      </c>
      <c r="R34" s="68">
        <f t="shared" si="7"/>
        <v>0</v>
      </c>
      <c r="S34" s="68">
        <f t="shared" si="8"/>
        <v>0</v>
      </c>
      <c r="T34" s="68">
        <f t="shared" si="9"/>
        <v>0</v>
      </c>
      <c r="U34" s="68">
        <f t="shared" si="10"/>
        <v>0</v>
      </c>
      <c r="V34" s="68">
        <f t="shared" si="11"/>
        <v>0</v>
      </c>
      <c r="W34" s="68">
        <f t="shared" si="12"/>
        <v>0</v>
      </c>
      <c r="X34" s="68">
        <f t="shared" si="13"/>
        <v>0</v>
      </c>
      <c r="Y34" s="68">
        <f t="shared" si="14"/>
        <v>0</v>
      </c>
      <c r="Z34" s="68">
        <f t="shared" si="15"/>
        <v>0</v>
      </c>
      <c r="AA34" s="68">
        <f t="shared" si="16"/>
        <v>0</v>
      </c>
      <c r="AB34" s="68">
        <f t="shared" si="17"/>
        <v>0</v>
      </c>
      <c r="AC34" s="68">
        <f t="shared" si="18"/>
        <v>0</v>
      </c>
      <c r="AD34" s="68">
        <f t="shared" si="19"/>
        <v>0</v>
      </c>
      <c r="AE34" s="68">
        <f t="shared" si="20"/>
        <v>0</v>
      </c>
      <c r="AF34" s="68">
        <f t="shared" si="21"/>
        <v>0</v>
      </c>
      <c r="AG34" s="68">
        <f t="shared" si="22"/>
        <v>0</v>
      </c>
      <c r="AH34" s="68">
        <f t="shared" si="23"/>
        <v>0</v>
      </c>
      <c r="AI34" s="68">
        <f t="shared" si="24"/>
        <v>0</v>
      </c>
      <c r="AJ34" s="68">
        <f t="shared" si="25"/>
        <v>0</v>
      </c>
      <c r="AK34" s="68">
        <f t="shared" si="26"/>
        <v>0</v>
      </c>
      <c r="AL34" s="68">
        <f t="shared" si="27"/>
        <v>0</v>
      </c>
      <c r="AM34" s="68">
        <f t="shared" si="28"/>
        <v>0</v>
      </c>
      <c r="AN34" s="68">
        <f t="shared" si="29"/>
        <v>0</v>
      </c>
      <c r="AO34" s="68">
        <f t="shared" si="30"/>
        <v>0</v>
      </c>
      <c r="AP34" s="68">
        <f t="shared" si="31"/>
        <v>0</v>
      </c>
      <c r="AQ34" s="68">
        <f t="shared" si="32"/>
        <v>0</v>
      </c>
      <c r="AR34" s="68">
        <f t="shared" si="33"/>
        <v>0</v>
      </c>
      <c r="AS34" s="34">
        <f t="shared" si="34"/>
        <v>0</v>
      </c>
      <c r="AT34" s="34">
        <f t="shared" si="35"/>
        <v>0</v>
      </c>
      <c r="AU34" s="34">
        <f t="shared" si="36"/>
        <v>0</v>
      </c>
      <c r="AV34" s="34">
        <f t="shared" si="37"/>
        <v>0</v>
      </c>
      <c r="AW34" s="34">
        <f t="shared" si="38"/>
        <v>0</v>
      </c>
      <c r="AX34" s="34">
        <f t="shared" si="39"/>
        <v>0</v>
      </c>
      <c r="AY34" s="34">
        <f t="shared" si="40"/>
        <v>0</v>
      </c>
      <c r="AZ34" s="34">
        <f t="shared" si="41"/>
        <v>0</v>
      </c>
      <c r="BA34" s="34">
        <f t="shared" si="42"/>
        <v>0</v>
      </c>
      <c r="BB34" s="34">
        <f t="shared" si="43"/>
        <v>0</v>
      </c>
      <c r="BC34" s="34">
        <f t="shared" si="44"/>
        <v>0</v>
      </c>
      <c r="BD34" s="34">
        <f t="shared" si="45"/>
        <v>0</v>
      </c>
      <c r="BE34" s="34">
        <f t="shared" si="46"/>
        <v>0</v>
      </c>
      <c r="BF34" s="34">
        <f t="shared" si="47"/>
        <v>0</v>
      </c>
      <c r="BG34" s="34">
        <f t="shared" si="48"/>
        <v>0</v>
      </c>
      <c r="BH34" s="34">
        <f t="shared" si="49"/>
        <v>0</v>
      </c>
      <c r="BI34" s="34">
        <f t="shared" si="50"/>
        <v>0</v>
      </c>
      <c r="BJ34" s="34">
        <f t="shared" si="52"/>
        <v>0</v>
      </c>
      <c r="BK34" s="34">
        <f t="shared" si="51"/>
        <v>0</v>
      </c>
      <c r="BO34" s="202"/>
    </row>
    <row r="35" spans="1:67" s="15" customFormat="1">
      <c r="A35" s="147"/>
      <c r="B35" s="16">
        <v>31</v>
      </c>
      <c r="C35" s="29"/>
      <c r="D35" s="29" t="s">
        <v>28</v>
      </c>
      <c r="E35" s="29" t="s">
        <v>52</v>
      </c>
      <c r="F35" s="17" t="s">
        <v>54</v>
      </c>
      <c r="G35" s="200"/>
      <c r="H35" s="200"/>
      <c r="I35" s="32"/>
      <c r="J35" s="22"/>
      <c r="K35" s="68">
        <f t="shared" si="0"/>
        <v>0</v>
      </c>
      <c r="L35" s="68">
        <f t="shared" si="1"/>
        <v>0</v>
      </c>
      <c r="M35" s="68">
        <f t="shared" si="2"/>
        <v>0</v>
      </c>
      <c r="N35" s="68">
        <f t="shared" si="3"/>
        <v>0</v>
      </c>
      <c r="O35" s="68">
        <f t="shared" si="4"/>
        <v>0</v>
      </c>
      <c r="P35" s="68">
        <f t="shared" si="5"/>
        <v>0</v>
      </c>
      <c r="Q35" s="68">
        <f t="shared" si="6"/>
        <v>0</v>
      </c>
      <c r="R35" s="68">
        <f t="shared" si="7"/>
        <v>0</v>
      </c>
      <c r="S35" s="68">
        <f t="shared" si="8"/>
        <v>0</v>
      </c>
      <c r="T35" s="68">
        <f t="shared" si="9"/>
        <v>0</v>
      </c>
      <c r="U35" s="68">
        <f t="shared" si="10"/>
        <v>0</v>
      </c>
      <c r="V35" s="68">
        <f t="shared" si="11"/>
        <v>0</v>
      </c>
      <c r="W35" s="68">
        <f t="shared" si="12"/>
        <v>0</v>
      </c>
      <c r="X35" s="68">
        <f t="shared" si="13"/>
        <v>0</v>
      </c>
      <c r="Y35" s="68">
        <f t="shared" si="14"/>
        <v>0</v>
      </c>
      <c r="Z35" s="68">
        <f t="shared" si="15"/>
        <v>0</v>
      </c>
      <c r="AA35" s="68">
        <f t="shared" si="16"/>
        <v>0</v>
      </c>
      <c r="AB35" s="68">
        <f t="shared" si="17"/>
        <v>0</v>
      </c>
      <c r="AC35" s="68">
        <f t="shared" si="18"/>
        <v>0</v>
      </c>
      <c r="AD35" s="68">
        <f t="shared" si="19"/>
        <v>0</v>
      </c>
      <c r="AE35" s="68">
        <f t="shared" si="20"/>
        <v>0</v>
      </c>
      <c r="AF35" s="68">
        <f t="shared" si="21"/>
        <v>0</v>
      </c>
      <c r="AG35" s="68">
        <f t="shared" si="22"/>
        <v>0</v>
      </c>
      <c r="AH35" s="68">
        <f t="shared" si="23"/>
        <v>0</v>
      </c>
      <c r="AI35" s="68">
        <f t="shared" si="24"/>
        <v>0</v>
      </c>
      <c r="AJ35" s="68">
        <f t="shared" si="25"/>
        <v>0</v>
      </c>
      <c r="AK35" s="68">
        <f t="shared" si="26"/>
        <v>0</v>
      </c>
      <c r="AL35" s="68">
        <f t="shared" si="27"/>
        <v>0</v>
      </c>
      <c r="AM35" s="68">
        <f t="shared" si="28"/>
        <v>0</v>
      </c>
      <c r="AN35" s="68">
        <f t="shared" si="29"/>
        <v>0</v>
      </c>
      <c r="AO35" s="68">
        <f t="shared" si="30"/>
        <v>0</v>
      </c>
      <c r="AP35" s="68">
        <f t="shared" si="31"/>
        <v>0</v>
      </c>
      <c r="AQ35" s="68">
        <f t="shared" si="32"/>
        <v>0</v>
      </c>
      <c r="AR35" s="68">
        <f t="shared" si="33"/>
        <v>0</v>
      </c>
      <c r="AS35" s="34">
        <f t="shared" si="34"/>
        <v>0</v>
      </c>
      <c r="AT35" s="34">
        <f t="shared" si="35"/>
        <v>0</v>
      </c>
      <c r="AU35" s="34">
        <f t="shared" si="36"/>
        <v>0</v>
      </c>
      <c r="AV35" s="34">
        <f t="shared" si="37"/>
        <v>0</v>
      </c>
      <c r="AW35" s="34">
        <f t="shared" si="38"/>
        <v>0</v>
      </c>
      <c r="AX35" s="34">
        <f t="shared" si="39"/>
        <v>0</v>
      </c>
      <c r="AY35" s="34">
        <f t="shared" si="40"/>
        <v>0</v>
      </c>
      <c r="AZ35" s="34">
        <f t="shared" si="41"/>
        <v>0</v>
      </c>
      <c r="BA35" s="34">
        <f t="shared" si="42"/>
        <v>0</v>
      </c>
      <c r="BB35" s="34">
        <f t="shared" si="43"/>
        <v>0</v>
      </c>
      <c r="BC35" s="34">
        <f t="shared" si="44"/>
        <v>0</v>
      </c>
      <c r="BD35" s="34">
        <f t="shared" si="45"/>
        <v>0</v>
      </c>
      <c r="BE35" s="34">
        <f t="shared" si="46"/>
        <v>0</v>
      </c>
      <c r="BF35" s="34">
        <f t="shared" si="47"/>
        <v>0</v>
      </c>
      <c r="BG35" s="34">
        <f t="shared" si="48"/>
        <v>0</v>
      </c>
      <c r="BH35" s="34">
        <f t="shared" si="49"/>
        <v>0</v>
      </c>
      <c r="BI35" s="34">
        <f t="shared" si="50"/>
        <v>0</v>
      </c>
      <c r="BJ35" s="34">
        <f t="shared" si="52"/>
        <v>0</v>
      </c>
      <c r="BK35" s="34">
        <f t="shared" si="51"/>
        <v>0</v>
      </c>
      <c r="BO35" s="202"/>
    </row>
    <row r="36" spans="1:67" s="15" customFormat="1">
      <c r="A36" s="147"/>
      <c r="B36" s="16">
        <v>32</v>
      </c>
      <c r="C36" s="29"/>
      <c r="D36" s="29" t="s">
        <v>28</v>
      </c>
      <c r="E36" s="29" t="s">
        <v>52</v>
      </c>
      <c r="F36" s="17" t="s">
        <v>54</v>
      </c>
      <c r="G36" s="200"/>
      <c r="H36" s="200"/>
      <c r="I36" s="32"/>
      <c r="J36" s="22"/>
      <c r="K36" s="68">
        <f t="shared" si="0"/>
        <v>0</v>
      </c>
      <c r="L36" s="68">
        <f t="shared" si="1"/>
        <v>0</v>
      </c>
      <c r="M36" s="68">
        <f t="shared" si="2"/>
        <v>0</v>
      </c>
      <c r="N36" s="68">
        <f t="shared" si="3"/>
        <v>0</v>
      </c>
      <c r="O36" s="68">
        <f t="shared" si="4"/>
        <v>0</v>
      </c>
      <c r="P36" s="68">
        <f t="shared" si="5"/>
        <v>0</v>
      </c>
      <c r="Q36" s="68">
        <f t="shared" si="6"/>
        <v>0</v>
      </c>
      <c r="R36" s="68">
        <f t="shared" si="7"/>
        <v>0</v>
      </c>
      <c r="S36" s="68">
        <f t="shared" si="8"/>
        <v>0</v>
      </c>
      <c r="T36" s="68">
        <f t="shared" si="9"/>
        <v>0</v>
      </c>
      <c r="U36" s="68">
        <f t="shared" si="10"/>
        <v>0</v>
      </c>
      <c r="V36" s="68">
        <f t="shared" si="11"/>
        <v>0</v>
      </c>
      <c r="W36" s="68">
        <f t="shared" si="12"/>
        <v>0</v>
      </c>
      <c r="X36" s="68">
        <f t="shared" si="13"/>
        <v>0</v>
      </c>
      <c r="Y36" s="68">
        <f t="shared" si="14"/>
        <v>0</v>
      </c>
      <c r="Z36" s="68">
        <f t="shared" si="15"/>
        <v>0</v>
      </c>
      <c r="AA36" s="68">
        <f t="shared" si="16"/>
        <v>0</v>
      </c>
      <c r="AB36" s="68">
        <f t="shared" si="17"/>
        <v>0</v>
      </c>
      <c r="AC36" s="68">
        <f t="shared" si="18"/>
        <v>0</v>
      </c>
      <c r="AD36" s="68">
        <f t="shared" si="19"/>
        <v>0</v>
      </c>
      <c r="AE36" s="68">
        <f t="shared" si="20"/>
        <v>0</v>
      </c>
      <c r="AF36" s="68">
        <f t="shared" si="21"/>
        <v>0</v>
      </c>
      <c r="AG36" s="68">
        <f t="shared" si="22"/>
        <v>0</v>
      </c>
      <c r="AH36" s="68">
        <f t="shared" si="23"/>
        <v>0</v>
      </c>
      <c r="AI36" s="68">
        <f t="shared" si="24"/>
        <v>0</v>
      </c>
      <c r="AJ36" s="68">
        <f t="shared" si="25"/>
        <v>0</v>
      </c>
      <c r="AK36" s="68">
        <f t="shared" si="26"/>
        <v>0</v>
      </c>
      <c r="AL36" s="68">
        <f t="shared" si="27"/>
        <v>0</v>
      </c>
      <c r="AM36" s="68">
        <f t="shared" si="28"/>
        <v>0</v>
      </c>
      <c r="AN36" s="68">
        <f t="shared" si="29"/>
        <v>0</v>
      </c>
      <c r="AO36" s="68">
        <f t="shared" si="30"/>
        <v>0</v>
      </c>
      <c r="AP36" s="68">
        <f t="shared" si="31"/>
        <v>0</v>
      </c>
      <c r="AQ36" s="68">
        <f t="shared" si="32"/>
        <v>0</v>
      </c>
      <c r="AR36" s="68">
        <f t="shared" si="33"/>
        <v>0</v>
      </c>
      <c r="AS36" s="34">
        <f t="shared" si="34"/>
        <v>0</v>
      </c>
      <c r="AT36" s="34">
        <f t="shared" si="35"/>
        <v>0</v>
      </c>
      <c r="AU36" s="34">
        <f t="shared" si="36"/>
        <v>0</v>
      </c>
      <c r="AV36" s="34">
        <f t="shared" si="37"/>
        <v>0</v>
      </c>
      <c r="AW36" s="34">
        <f t="shared" si="38"/>
        <v>0</v>
      </c>
      <c r="AX36" s="34">
        <f t="shared" si="39"/>
        <v>0</v>
      </c>
      <c r="AY36" s="34">
        <f t="shared" si="40"/>
        <v>0</v>
      </c>
      <c r="AZ36" s="34">
        <f t="shared" si="41"/>
        <v>0</v>
      </c>
      <c r="BA36" s="34">
        <f t="shared" si="42"/>
        <v>0</v>
      </c>
      <c r="BB36" s="34">
        <f t="shared" si="43"/>
        <v>0</v>
      </c>
      <c r="BC36" s="34">
        <f t="shared" si="44"/>
        <v>0</v>
      </c>
      <c r="BD36" s="34">
        <f t="shared" si="45"/>
        <v>0</v>
      </c>
      <c r="BE36" s="34">
        <f t="shared" si="46"/>
        <v>0</v>
      </c>
      <c r="BF36" s="34">
        <f t="shared" si="47"/>
        <v>0</v>
      </c>
      <c r="BG36" s="34">
        <f t="shared" si="48"/>
        <v>0</v>
      </c>
      <c r="BH36" s="34">
        <f t="shared" si="49"/>
        <v>0</v>
      </c>
      <c r="BI36" s="34">
        <f t="shared" si="50"/>
        <v>0</v>
      </c>
      <c r="BJ36" s="34">
        <f t="shared" si="52"/>
        <v>0</v>
      </c>
      <c r="BK36" s="34">
        <f t="shared" si="51"/>
        <v>0</v>
      </c>
      <c r="BO36" s="202"/>
    </row>
    <row r="37" spans="1:67" s="15" customFormat="1">
      <c r="A37" s="147"/>
      <c r="B37" s="16">
        <v>33</v>
      </c>
      <c r="C37" s="29"/>
      <c r="D37" s="29" t="s">
        <v>28</v>
      </c>
      <c r="E37" s="29" t="s">
        <v>52</v>
      </c>
      <c r="F37" s="17" t="s">
        <v>54</v>
      </c>
      <c r="G37" s="200"/>
      <c r="H37" s="200"/>
      <c r="I37" s="32"/>
      <c r="J37" s="22"/>
      <c r="K37" s="68">
        <f t="shared" si="0"/>
        <v>0</v>
      </c>
      <c r="L37" s="68">
        <f t="shared" si="1"/>
        <v>0</v>
      </c>
      <c r="M37" s="68">
        <f t="shared" si="2"/>
        <v>0</v>
      </c>
      <c r="N37" s="68">
        <f t="shared" si="3"/>
        <v>0</v>
      </c>
      <c r="O37" s="68">
        <f t="shared" si="4"/>
        <v>0</v>
      </c>
      <c r="P37" s="68">
        <f t="shared" si="5"/>
        <v>0</v>
      </c>
      <c r="Q37" s="68">
        <f t="shared" si="6"/>
        <v>0</v>
      </c>
      <c r="R37" s="68">
        <f t="shared" si="7"/>
        <v>0</v>
      </c>
      <c r="S37" s="68">
        <f t="shared" si="8"/>
        <v>0</v>
      </c>
      <c r="T37" s="68">
        <f t="shared" si="9"/>
        <v>0</v>
      </c>
      <c r="U37" s="68">
        <f t="shared" si="10"/>
        <v>0</v>
      </c>
      <c r="V37" s="68">
        <f t="shared" si="11"/>
        <v>0</v>
      </c>
      <c r="W37" s="68">
        <f t="shared" si="12"/>
        <v>0</v>
      </c>
      <c r="X37" s="68">
        <f t="shared" si="13"/>
        <v>0</v>
      </c>
      <c r="Y37" s="68">
        <f t="shared" si="14"/>
        <v>0</v>
      </c>
      <c r="Z37" s="68">
        <f t="shared" si="15"/>
        <v>0</v>
      </c>
      <c r="AA37" s="68">
        <f t="shared" si="16"/>
        <v>0</v>
      </c>
      <c r="AB37" s="68">
        <f t="shared" si="17"/>
        <v>0</v>
      </c>
      <c r="AC37" s="68">
        <f t="shared" si="18"/>
        <v>0</v>
      </c>
      <c r="AD37" s="68">
        <f t="shared" si="19"/>
        <v>0</v>
      </c>
      <c r="AE37" s="68">
        <f t="shared" si="20"/>
        <v>0</v>
      </c>
      <c r="AF37" s="68">
        <f t="shared" si="21"/>
        <v>0</v>
      </c>
      <c r="AG37" s="68">
        <f t="shared" si="22"/>
        <v>0</v>
      </c>
      <c r="AH37" s="68">
        <f t="shared" si="23"/>
        <v>0</v>
      </c>
      <c r="AI37" s="68">
        <f t="shared" si="24"/>
        <v>0</v>
      </c>
      <c r="AJ37" s="68">
        <f t="shared" si="25"/>
        <v>0</v>
      </c>
      <c r="AK37" s="68">
        <f t="shared" si="26"/>
        <v>0</v>
      </c>
      <c r="AL37" s="68">
        <f t="shared" si="27"/>
        <v>0</v>
      </c>
      <c r="AM37" s="68">
        <f t="shared" si="28"/>
        <v>0</v>
      </c>
      <c r="AN37" s="68">
        <f t="shared" si="29"/>
        <v>0</v>
      </c>
      <c r="AO37" s="68">
        <f t="shared" si="30"/>
        <v>0</v>
      </c>
      <c r="AP37" s="68">
        <f t="shared" si="31"/>
        <v>0</v>
      </c>
      <c r="AQ37" s="68">
        <f t="shared" si="32"/>
        <v>0</v>
      </c>
      <c r="AR37" s="68">
        <f t="shared" si="33"/>
        <v>0</v>
      </c>
      <c r="AS37" s="34">
        <f t="shared" si="34"/>
        <v>0</v>
      </c>
      <c r="AT37" s="34">
        <f t="shared" si="35"/>
        <v>0</v>
      </c>
      <c r="AU37" s="34">
        <f t="shared" si="36"/>
        <v>0</v>
      </c>
      <c r="AV37" s="34">
        <f t="shared" si="37"/>
        <v>0</v>
      </c>
      <c r="AW37" s="34">
        <f t="shared" si="38"/>
        <v>0</v>
      </c>
      <c r="AX37" s="34">
        <f t="shared" si="39"/>
        <v>0</v>
      </c>
      <c r="AY37" s="34">
        <f t="shared" si="40"/>
        <v>0</v>
      </c>
      <c r="AZ37" s="34">
        <f t="shared" si="41"/>
        <v>0</v>
      </c>
      <c r="BA37" s="34">
        <f t="shared" si="42"/>
        <v>0</v>
      </c>
      <c r="BB37" s="34">
        <f t="shared" si="43"/>
        <v>0</v>
      </c>
      <c r="BC37" s="34">
        <f t="shared" si="44"/>
        <v>0</v>
      </c>
      <c r="BD37" s="34">
        <f t="shared" si="45"/>
        <v>0</v>
      </c>
      <c r="BE37" s="34">
        <f t="shared" si="46"/>
        <v>0</v>
      </c>
      <c r="BF37" s="34">
        <f t="shared" si="47"/>
        <v>0</v>
      </c>
      <c r="BG37" s="34">
        <f t="shared" si="48"/>
        <v>0</v>
      </c>
      <c r="BH37" s="34">
        <f t="shared" si="49"/>
        <v>0</v>
      </c>
      <c r="BI37" s="34">
        <f t="shared" si="50"/>
        <v>0</v>
      </c>
      <c r="BJ37" s="34">
        <f t="shared" si="52"/>
        <v>0</v>
      </c>
      <c r="BK37" s="34">
        <f t="shared" si="51"/>
        <v>0</v>
      </c>
      <c r="BO37" s="202"/>
    </row>
    <row r="38" spans="1:67" s="15" customFormat="1">
      <c r="A38" s="147"/>
      <c r="B38" s="16">
        <v>34</v>
      </c>
      <c r="C38" s="30"/>
      <c r="D38" s="29" t="s">
        <v>28</v>
      </c>
      <c r="E38" s="29" t="s">
        <v>52</v>
      </c>
      <c r="F38" s="17" t="s">
        <v>54</v>
      </c>
      <c r="G38" s="200"/>
      <c r="H38" s="200"/>
      <c r="I38" s="32"/>
      <c r="J38" s="22"/>
      <c r="K38" s="68">
        <f t="shared" si="0"/>
        <v>0</v>
      </c>
      <c r="L38" s="68">
        <f t="shared" si="1"/>
        <v>0</v>
      </c>
      <c r="M38" s="68">
        <f t="shared" si="2"/>
        <v>0</v>
      </c>
      <c r="N38" s="68">
        <f t="shared" si="3"/>
        <v>0</v>
      </c>
      <c r="O38" s="68">
        <f t="shared" si="4"/>
        <v>0</v>
      </c>
      <c r="P38" s="68">
        <f t="shared" si="5"/>
        <v>0</v>
      </c>
      <c r="Q38" s="68">
        <f t="shared" si="6"/>
        <v>0</v>
      </c>
      <c r="R38" s="68">
        <f t="shared" si="7"/>
        <v>0</v>
      </c>
      <c r="S38" s="68">
        <f t="shared" si="8"/>
        <v>0</v>
      </c>
      <c r="T38" s="68">
        <f t="shared" si="9"/>
        <v>0</v>
      </c>
      <c r="U38" s="68">
        <f t="shared" si="10"/>
        <v>0</v>
      </c>
      <c r="V38" s="68">
        <f t="shared" si="11"/>
        <v>0</v>
      </c>
      <c r="W38" s="68">
        <f t="shared" si="12"/>
        <v>0</v>
      </c>
      <c r="X38" s="68">
        <f t="shared" si="13"/>
        <v>0</v>
      </c>
      <c r="Y38" s="68">
        <f t="shared" si="14"/>
        <v>0</v>
      </c>
      <c r="Z38" s="68">
        <f t="shared" si="15"/>
        <v>0</v>
      </c>
      <c r="AA38" s="68">
        <f t="shared" si="16"/>
        <v>0</v>
      </c>
      <c r="AB38" s="68">
        <f t="shared" si="17"/>
        <v>0</v>
      </c>
      <c r="AC38" s="68">
        <f t="shared" si="18"/>
        <v>0</v>
      </c>
      <c r="AD38" s="68">
        <f t="shared" si="19"/>
        <v>0</v>
      </c>
      <c r="AE38" s="68">
        <f t="shared" si="20"/>
        <v>0</v>
      </c>
      <c r="AF38" s="68">
        <f t="shared" si="21"/>
        <v>0</v>
      </c>
      <c r="AG38" s="68">
        <f t="shared" si="22"/>
        <v>0</v>
      </c>
      <c r="AH38" s="68">
        <f t="shared" si="23"/>
        <v>0</v>
      </c>
      <c r="AI38" s="68">
        <f t="shared" si="24"/>
        <v>0</v>
      </c>
      <c r="AJ38" s="68">
        <f t="shared" si="25"/>
        <v>0</v>
      </c>
      <c r="AK38" s="68">
        <f t="shared" si="26"/>
        <v>0</v>
      </c>
      <c r="AL38" s="68">
        <f t="shared" si="27"/>
        <v>0</v>
      </c>
      <c r="AM38" s="68">
        <f t="shared" si="28"/>
        <v>0</v>
      </c>
      <c r="AN38" s="68">
        <f t="shared" si="29"/>
        <v>0</v>
      </c>
      <c r="AO38" s="68">
        <f t="shared" si="30"/>
        <v>0</v>
      </c>
      <c r="AP38" s="68">
        <f t="shared" si="31"/>
        <v>0</v>
      </c>
      <c r="AQ38" s="68">
        <f t="shared" si="32"/>
        <v>0</v>
      </c>
      <c r="AR38" s="68">
        <f t="shared" si="33"/>
        <v>0</v>
      </c>
      <c r="AS38" s="34">
        <f t="shared" si="34"/>
        <v>0</v>
      </c>
      <c r="AT38" s="34">
        <f t="shared" si="35"/>
        <v>0</v>
      </c>
      <c r="AU38" s="34">
        <f t="shared" si="36"/>
        <v>0</v>
      </c>
      <c r="AV38" s="34">
        <f t="shared" si="37"/>
        <v>0</v>
      </c>
      <c r="AW38" s="34">
        <f t="shared" si="38"/>
        <v>0</v>
      </c>
      <c r="AX38" s="34">
        <f t="shared" si="39"/>
        <v>0</v>
      </c>
      <c r="AY38" s="34">
        <f t="shared" si="40"/>
        <v>0</v>
      </c>
      <c r="AZ38" s="34">
        <f t="shared" si="41"/>
        <v>0</v>
      </c>
      <c r="BA38" s="34">
        <f t="shared" si="42"/>
        <v>0</v>
      </c>
      <c r="BB38" s="34">
        <f t="shared" si="43"/>
        <v>0</v>
      </c>
      <c r="BC38" s="34">
        <f t="shared" si="44"/>
        <v>0</v>
      </c>
      <c r="BD38" s="34">
        <f t="shared" si="45"/>
        <v>0</v>
      </c>
      <c r="BE38" s="34">
        <f t="shared" si="46"/>
        <v>0</v>
      </c>
      <c r="BF38" s="34">
        <f t="shared" si="47"/>
        <v>0</v>
      </c>
      <c r="BG38" s="34">
        <f t="shared" si="48"/>
        <v>0</v>
      </c>
      <c r="BH38" s="34">
        <f t="shared" si="49"/>
        <v>0</v>
      </c>
      <c r="BI38" s="34">
        <f t="shared" si="50"/>
        <v>0</v>
      </c>
      <c r="BJ38" s="34">
        <f t="shared" si="52"/>
        <v>0</v>
      </c>
      <c r="BK38" s="34">
        <f t="shared" si="51"/>
        <v>0</v>
      </c>
      <c r="BO38" s="202"/>
    </row>
    <row r="39" spans="1:67" s="15" customFormat="1">
      <c r="A39" s="147"/>
      <c r="B39" s="16">
        <v>35</v>
      </c>
      <c r="C39" s="29"/>
      <c r="D39" s="29" t="s">
        <v>28</v>
      </c>
      <c r="E39" s="29" t="s">
        <v>52</v>
      </c>
      <c r="F39" s="17" t="s">
        <v>54</v>
      </c>
      <c r="G39" s="200"/>
      <c r="H39" s="200"/>
      <c r="I39" s="32"/>
      <c r="J39" s="22"/>
      <c r="K39" s="68">
        <f t="shared" si="0"/>
        <v>0</v>
      </c>
      <c r="L39" s="68">
        <f t="shared" si="1"/>
        <v>0</v>
      </c>
      <c r="M39" s="68">
        <f t="shared" si="2"/>
        <v>0</v>
      </c>
      <c r="N39" s="68">
        <f t="shared" si="3"/>
        <v>0</v>
      </c>
      <c r="O39" s="68">
        <f t="shared" si="4"/>
        <v>0</v>
      </c>
      <c r="P39" s="68">
        <f t="shared" si="5"/>
        <v>0</v>
      </c>
      <c r="Q39" s="68">
        <f t="shared" si="6"/>
        <v>0</v>
      </c>
      <c r="R39" s="68">
        <f t="shared" si="7"/>
        <v>0</v>
      </c>
      <c r="S39" s="68">
        <f t="shared" si="8"/>
        <v>0</v>
      </c>
      <c r="T39" s="68">
        <f t="shared" si="9"/>
        <v>0</v>
      </c>
      <c r="U39" s="68">
        <f t="shared" si="10"/>
        <v>0</v>
      </c>
      <c r="V39" s="68">
        <f t="shared" si="11"/>
        <v>0</v>
      </c>
      <c r="W39" s="68">
        <f t="shared" si="12"/>
        <v>0</v>
      </c>
      <c r="X39" s="68">
        <f t="shared" si="13"/>
        <v>0</v>
      </c>
      <c r="Y39" s="68">
        <f t="shared" si="14"/>
        <v>0</v>
      </c>
      <c r="Z39" s="68">
        <f t="shared" si="15"/>
        <v>0</v>
      </c>
      <c r="AA39" s="68">
        <f t="shared" si="16"/>
        <v>0</v>
      </c>
      <c r="AB39" s="68">
        <f t="shared" si="17"/>
        <v>0</v>
      </c>
      <c r="AC39" s="68">
        <f t="shared" si="18"/>
        <v>0</v>
      </c>
      <c r="AD39" s="68">
        <f t="shared" si="19"/>
        <v>0</v>
      </c>
      <c r="AE39" s="68">
        <f t="shared" si="20"/>
        <v>0</v>
      </c>
      <c r="AF39" s="68">
        <f t="shared" si="21"/>
        <v>0</v>
      </c>
      <c r="AG39" s="68">
        <f t="shared" si="22"/>
        <v>0</v>
      </c>
      <c r="AH39" s="68">
        <f t="shared" si="23"/>
        <v>0</v>
      </c>
      <c r="AI39" s="68">
        <f t="shared" si="24"/>
        <v>0</v>
      </c>
      <c r="AJ39" s="68">
        <f t="shared" si="25"/>
        <v>0</v>
      </c>
      <c r="AK39" s="68">
        <f t="shared" si="26"/>
        <v>0</v>
      </c>
      <c r="AL39" s="68">
        <f t="shared" si="27"/>
        <v>0</v>
      </c>
      <c r="AM39" s="68">
        <f t="shared" si="28"/>
        <v>0</v>
      </c>
      <c r="AN39" s="68">
        <f t="shared" si="29"/>
        <v>0</v>
      </c>
      <c r="AO39" s="68">
        <f t="shared" si="30"/>
        <v>0</v>
      </c>
      <c r="AP39" s="68">
        <f t="shared" si="31"/>
        <v>0</v>
      </c>
      <c r="AQ39" s="68">
        <f t="shared" si="32"/>
        <v>0</v>
      </c>
      <c r="AR39" s="68">
        <f t="shared" si="33"/>
        <v>0</v>
      </c>
      <c r="AS39" s="34">
        <f t="shared" si="34"/>
        <v>0</v>
      </c>
      <c r="AT39" s="34">
        <f t="shared" si="35"/>
        <v>0</v>
      </c>
      <c r="AU39" s="34">
        <f t="shared" si="36"/>
        <v>0</v>
      </c>
      <c r="AV39" s="34">
        <f t="shared" si="37"/>
        <v>0</v>
      </c>
      <c r="AW39" s="34">
        <f t="shared" si="38"/>
        <v>0</v>
      </c>
      <c r="AX39" s="34">
        <f t="shared" si="39"/>
        <v>0</v>
      </c>
      <c r="AY39" s="34">
        <f t="shared" si="40"/>
        <v>0</v>
      </c>
      <c r="AZ39" s="34">
        <f t="shared" si="41"/>
        <v>0</v>
      </c>
      <c r="BA39" s="34">
        <f t="shared" si="42"/>
        <v>0</v>
      </c>
      <c r="BB39" s="34">
        <f t="shared" si="43"/>
        <v>0</v>
      </c>
      <c r="BC39" s="34">
        <f t="shared" si="44"/>
        <v>0</v>
      </c>
      <c r="BD39" s="34">
        <f t="shared" si="45"/>
        <v>0</v>
      </c>
      <c r="BE39" s="34">
        <f t="shared" si="46"/>
        <v>0</v>
      </c>
      <c r="BF39" s="34">
        <f t="shared" si="47"/>
        <v>0</v>
      </c>
      <c r="BG39" s="34">
        <f t="shared" si="48"/>
        <v>0</v>
      </c>
      <c r="BH39" s="34">
        <f t="shared" si="49"/>
        <v>0</v>
      </c>
      <c r="BI39" s="34">
        <f t="shared" si="50"/>
        <v>0</v>
      </c>
      <c r="BJ39" s="34">
        <f t="shared" si="52"/>
        <v>0</v>
      </c>
      <c r="BK39" s="34">
        <f t="shared" si="51"/>
        <v>0</v>
      </c>
      <c r="BO39" s="202"/>
    </row>
    <row r="40" spans="1:67" s="15" customFormat="1">
      <c r="A40" s="147"/>
      <c r="B40" s="16">
        <v>36</v>
      </c>
      <c r="C40" s="30"/>
      <c r="D40" s="29" t="s">
        <v>28</v>
      </c>
      <c r="E40" s="29" t="s">
        <v>52</v>
      </c>
      <c r="F40" s="17" t="s">
        <v>54</v>
      </c>
      <c r="G40" s="200"/>
      <c r="H40" s="200"/>
      <c r="I40" s="32"/>
      <c r="J40" s="22"/>
      <c r="K40" s="68">
        <f t="shared" si="0"/>
        <v>0</v>
      </c>
      <c r="L40" s="68">
        <f t="shared" si="1"/>
        <v>0</v>
      </c>
      <c r="M40" s="68">
        <f t="shared" si="2"/>
        <v>0</v>
      </c>
      <c r="N40" s="68">
        <f t="shared" si="3"/>
        <v>0</v>
      </c>
      <c r="O40" s="68">
        <f t="shared" si="4"/>
        <v>0</v>
      </c>
      <c r="P40" s="68">
        <f t="shared" si="5"/>
        <v>0</v>
      </c>
      <c r="Q40" s="68">
        <f t="shared" si="6"/>
        <v>0</v>
      </c>
      <c r="R40" s="68">
        <f t="shared" si="7"/>
        <v>0</v>
      </c>
      <c r="S40" s="68">
        <f t="shared" si="8"/>
        <v>0</v>
      </c>
      <c r="T40" s="68">
        <f t="shared" si="9"/>
        <v>0</v>
      </c>
      <c r="U40" s="68">
        <f t="shared" si="10"/>
        <v>0</v>
      </c>
      <c r="V40" s="68">
        <f t="shared" si="11"/>
        <v>0</v>
      </c>
      <c r="W40" s="68">
        <f t="shared" si="12"/>
        <v>0</v>
      </c>
      <c r="X40" s="68">
        <f t="shared" si="13"/>
        <v>0</v>
      </c>
      <c r="Y40" s="68">
        <f t="shared" si="14"/>
        <v>0</v>
      </c>
      <c r="Z40" s="68">
        <f t="shared" si="15"/>
        <v>0</v>
      </c>
      <c r="AA40" s="68">
        <f t="shared" si="16"/>
        <v>0</v>
      </c>
      <c r="AB40" s="68">
        <f t="shared" si="17"/>
        <v>0</v>
      </c>
      <c r="AC40" s="68">
        <f t="shared" si="18"/>
        <v>0</v>
      </c>
      <c r="AD40" s="68">
        <f t="shared" si="19"/>
        <v>0</v>
      </c>
      <c r="AE40" s="68">
        <f t="shared" si="20"/>
        <v>0</v>
      </c>
      <c r="AF40" s="68">
        <f t="shared" si="21"/>
        <v>0</v>
      </c>
      <c r="AG40" s="68">
        <f t="shared" si="22"/>
        <v>0</v>
      </c>
      <c r="AH40" s="68">
        <f t="shared" si="23"/>
        <v>0</v>
      </c>
      <c r="AI40" s="68">
        <f t="shared" si="24"/>
        <v>0</v>
      </c>
      <c r="AJ40" s="68">
        <f t="shared" si="25"/>
        <v>0</v>
      </c>
      <c r="AK40" s="68">
        <f t="shared" si="26"/>
        <v>0</v>
      </c>
      <c r="AL40" s="68">
        <f t="shared" si="27"/>
        <v>0</v>
      </c>
      <c r="AM40" s="68">
        <f t="shared" si="28"/>
        <v>0</v>
      </c>
      <c r="AN40" s="68">
        <f t="shared" si="29"/>
        <v>0</v>
      </c>
      <c r="AO40" s="68">
        <f t="shared" si="30"/>
        <v>0</v>
      </c>
      <c r="AP40" s="68">
        <f t="shared" si="31"/>
        <v>0</v>
      </c>
      <c r="AQ40" s="68">
        <f t="shared" si="32"/>
        <v>0</v>
      </c>
      <c r="AR40" s="68">
        <f t="shared" si="33"/>
        <v>0</v>
      </c>
      <c r="AS40" s="34">
        <f t="shared" si="34"/>
        <v>0</v>
      </c>
      <c r="AT40" s="34">
        <f t="shared" si="35"/>
        <v>0</v>
      </c>
      <c r="AU40" s="34">
        <f t="shared" si="36"/>
        <v>0</v>
      </c>
      <c r="AV40" s="34">
        <f t="shared" si="37"/>
        <v>0</v>
      </c>
      <c r="AW40" s="34">
        <f t="shared" si="38"/>
        <v>0</v>
      </c>
      <c r="AX40" s="34">
        <f t="shared" si="39"/>
        <v>0</v>
      </c>
      <c r="AY40" s="34">
        <f t="shared" si="40"/>
        <v>0</v>
      </c>
      <c r="AZ40" s="34">
        <f t="shared" si="41"/>
        <v>0</v>
      </c>
      <c r="BA40" s="34">
        <f t="shared" si="42"/>
        <v>0</v>
      </c>
      <c r="BB40" s="34">
        <f t="shared" si="43"/>
        <v>0</v>
      </c>
      <c r="BC40" s="34">
        <f t="shared" si="44"/>
        <v>0</v>
      </c>
      <c r="BD40" s="34">
        <f t="shared" si="45"/>
        <v>0</v>
      </c>
      <c r="BE40" s="34">
        <f t="shared" si="46"/>
        <v>0</v>
      </c>
      <c r="BF40" s="34">
        <f t="shared" si="47"/>
        <v>0</v>
      </c>
      <c r="BG40" s="34">
        <f t="shared" si="48"/>
        <v>0</v>
      </c>
      <c r="BH40" s="34">
        <f t="shared" si="49"/>
        <v>0</v>
      </c>
      <c r="BI40" s="34">
        <f t="shared" si="50"/>
        <v>0</v>
      </c>
      <c r="BJ40" s="34">
        <f t="shared" si="52"/>
        <v>0</v>
      </c>
      <c r="BK40" s="34">
        <f t="shared" si="51"/>
        <v>0</v>
      </c>
      <c r="BO40" s="202"/>
    </row>
    <row r="41" spans="1:67" s="15" customFormat="1">
      <c r="A41" s="147"/>
      <c r="B41" s="16">
        <v>37</v>
      </c>
      <c r="C41" s="29"/>
      <c r="D41" s="29" t="s">
        <v>28</v>
      </c>
      <c r="E41" s="29" t="s">
        <v>52</v>
      </c>
      <c r="F41" s="17" t="s">
        <v>54</v>
      </c>
      <c r="G41" s="200"/>
      <c r="H41" s="200"/>
      <c r="I41" s="32"/>
      <c r="J41" s="22"/>
      <c r="K41" s="68">
        <f t="shared" si="0"/>
        <v>0</v>
      </c>
      <c r="L41" s="68">
        <f t="shared" si="1"/>
        <v>0</v>
      </c>
      <c r="M41" s="68">
        <f t="shared" si="2"/>
        <v>0</v>
      </c>
      <c r="N41" s="68">
        <f t="shared" si="3"/>
        <v>0</v>
      </c>
      <c r="O41" s="68">
        <f t="shared" si="4"/>
        <v>0</v>
      </c>
      <c r="P41" s="68">
        <f t="shared" si="5"/>
        <v>0</v>
      </c>
      <c r="Q41" s="68">
        <f t="shared" si="6"/>
        <v>0</v>
      </c>
      <c r="R41" s="68">
        <f t="shared" si="7"/>
        <v>0</v>
      </c>
      <c r="S41" s="68">
        <f t="shared" si="8"/>
        <v>0</v>
      </c>
      <c r="T41" s="68">
        <f t="shared" si="9"/>
        <v>0</v>
      </c>
      <c r="U41" s="68">
        <f t="shared" si="10"/>
        <v>0</v>
      </c>
      <c r="V41" s="68">
        <f t="shared" si="11"/>
        <v>0</v>
      </c>
      <c r="W41" s="68">
        <f t="shared" si="12"/>
        <v>0</v>
      </c>
      <c r="X41" s="68">
        <f t="shared" si="13"/>
        <v>0</v>
      </c>
      <c r="Y41" s="68">
        <f t="shared" si="14"/>
        <v>0</v>
      </c>
      <c r="Z41" s="68">
        <f t="shared" si="15"/>
        <v>0</v>
      </c>
      <c r="AA41" s="68">
        <f t="shared" si="16"/>
        <v>0</v>
      </c>
      <c r="AB41" s="68">
        <f t="shared" si="17"/>
        <v>0</v>
      </c>
      <c r="AC41" s="68">
        <f t="shared" si="18"/>
        <v>0</v>
      </c>
      <c r="AD41" s="68">
        <f t="shared" si="19"/>
        <v>0</v>
      </c>
      <c r="AE41" s="68">
        <f t="shared" si="20"/>
        <v>0</v>
      </c>
      <c r="AF41" s="68">
        <f t="shared" si="21"/>
        <v>0</v>
      </c>
      <c r="AG41" s="68">
        <f t="shared" si="22"/>
        <v>0</v>
      </c>
      <c r="AH41" s="68">
        <f t="shared" si="23"/>
        <v>0</v>
      </c>
      <c r="AI41" s="68">
        <f t="shared" si="24"/>
        <v>0</v>
      </c>
      <c r="AJ41" s="68">
        <f t="shared" si="25"/>
        <v>0</v>
      </c>
      <c r="AK41" s="68">
        <f t="shared" si="26"/>
        <v>0</v>
      </c>
      <c r="AL41" s="68">
        <f t="shared" si="27"/>
        <v>0</v>
      </c>
      <c r="AM41" s="68">
        <f t="shared" si="28"/>
        <v>0</v>
      </c>
      <c r="AN41" s="68">
        <f t="shared" si="29"/>
        <v>0</v>
      </c>
      <c r="AO41" s="68">
        <f t="shared" si="30"/>
        <v>0</v>
      </c>
      <c r="AP41" s="68">
        <f t="shared" si="31"/>
        <v>0</v>
      </c>
      <c r="AQ41" s="68">
        <f t="shared" si="32"/>
        <v>0</v>
      </c>
      <c r="AR41" s="68">
        <f t="shared" si="33"/>
        <v>0</v>
      </c>
      <c r="AS41" s="34">
        <f t="shared" si="34"/>
        <v>0</v>
      </c>
      <c r="AT41" s="34">
        <f t="shared" si="35"/>
        <v>0</v>
      </c>
      <c r="AU41" s="34">
        <f t="shared" si="36"/>
        <v>0</v>
      </c>
      <c r="AV41" s="34">
        <f t="shared" si="37"/>
        <v>0</v>
      </c>
      <c r="AW41" s="34">
        <f t="shared" si="38"/>
        <v>0</v>
      </c>
      <c r="AX41" s="34">
        <f t="shared" si="39"/>
        <v>0</v>
      </c>
      <c r="AY41" s="34">
        <f t="shared" si="40"/>
        <v>0</v>
      </c>
      <c r="AZ41" s="34">
        <f t="shared" si="41"/>
        <v>0</v>
      </c>
      <c r="BA41" s="34">
        <f t="shared" si="42"/>
        <v>0</v>
      </c>
      <c r="BB41" s="34">
        <f t="shared" si="43"/>
        <v>0</v>
      </c>
      <c r="BC41" s="34">
        <f t="shared" si="44"/>
        <v>0</v>
      </c>
      <c r="BD41" s="34">
        <f t="shared" si="45"/>
        <v>0</v>
      </c>
      <c r="BE41" s="34">
        <f t="shared" si="46"/>
        <v>0</v>
      </c>
      <c r="BF41" s="34">
        <f t="shared" si="47"/>
        <v>0</v>
      </c>
      <c r="BG41" s="34">
        <f t="shared" si="48"/>
        <v>0</v>
      </c>
      <c r="BH41" s="34">
        <f t="shared" si="49"/>
        <v>0</v>
      </c>
      <c r="BI41" s="34">
        <f t="shared" si="50"/>
        <v>0</v>
      </c>
      <c r="BJ41" s="34">
        <f t="shared" si="52"/>
        <v>0</v>
      </c>
      <c r="BK41" s="34">
        <f t="shared" si="51"/>
        <v>0</v>
      </c>
      <c r="BO41" s="202"/>
    </row>
    <row r="42" spans="1:67" s="15" customFormat="1">
      <c r="A42" s="147"/>
      <c r="B42" s="16">
        <v>38</v>
      </c>
      <c r="C42" s="29"/>
      <c r="D42" s="29" t="s">
        <v>28</v>
      </c>
      <c r="E42" s="29" t="s">
        <v>52</v>
      </c>
      <c r="F42" s="17" t="s">
        <v>54</v>
      </c>
      <c r="G42" s="200"/>
      <c r="H42" s="200"/>
      <c r="I42" s="32"/>
      <c r="J42" s="22"/>
      <c r="K42" s="68">
        <f t="shared" si="0"/>
        <v>0</v>
      </c>
      <c r="L42" s="68">
        <f t="shared" si="1"/>
        <v>0</v>
      </c>
      <c r="M42" s="68">
        <f t="shared" si="2"/>
        <v>0</v>
      </c>
      <c r="N42" s="68">
        <f t="shared" si="3"/>
        <v>0</v>
      </c>
      <c r="O42" s="68">
        <f t="shared" si="4"/>
        <v>0</v>
      </c>
      <c r="P42" s="68">
        <f t="shared" si="5"/>
        <v>0</v>
      </c>
      <c r="Q42" s="68">
        <f t="shared" si="6"/>
        <v>0</v>
      </c>
      <c r="R42" s="68">
        <f t="shared" si="7"/>
        <v>0</v>
      </c>
      <c r="S42" s="68">
        <f t="shared" si="8"/>
        <v>0</v>
      </c>
      <c r="T42" s="68">
        <f t="shared" si="9"/>
        <v>0</v>
      </c>
      <c r="U42" s="68">
        <f t="shared" si="10"/>
        <v>0</v>
      </c>
      <c r="V42" s="68">
        <f t="shared" si="11"/>
        <v>0</v>
      </c>
      <c r="W42" s="68">
        <f t="shared" si="12"/>
        <v>0</v>
      </c>
      <c r="X42" s="68">
        <f t="shared" si="13"/>
        <v>0</v>
      </c>
      <c r="Y42" s="68">
        <f t="shared" si="14"/>
        <v>0</v>
      </c>
      <c r="Z42" s="68">
        <f t="shared" si="15"/>
        <v>0</v>
      </c>
      <c r="AA42" s="68">
        <f t="shared" si="16"/>
        <v>0</v>
      </c>
      <c r="AB42" s="68">
        <f t="shared" si="17"/>
        <v>0</v>
      </c>
      <c r="AC42" s="68">
        <f t="shared" si="18"/>
        <v>0</v>
      </c>
      <c r="AD42" s="68">
        <f t="shared" si="19"/>
        <v>0</v>
      </c>
      <c r="AE42" s="68">
        <f t="shared" si="20"/>
        <v>0</v>
      </c>
      <c r="AF42" s="68">
        <f t="shared" si="21"/>
        <v>0</v>
      </c>
      <c r="AG42" s="68">
        <f t="shared" si="22"/>
        <v>0</v>
      </c>
      <c r="AH42" s="68">
        <f t="shared" si="23"/>
        <v>0</v>
      </c>
      <c r="AI42" s="68">
        <f t="shared" si="24"/>
        <v>0</v>
      </c>
      <c r="AJ42" s="68">
        <f t="shared" si="25"/>
        <v>0</v>
      </c>
      <c r="AK42" s="68">
        <f t="shared" si="26"/>
        <v>0</v>
      </c>
      <c r="AL42" s="68">
        <f t="shared" si="27"/>
        <v>0</v>
      </c>
      <c r="AM42" s="68">
        <f t="shared" si="28"/>
        <v>0</v>
      </c>
      <c r="AN42" s="68">
        <f t="shared" si="29"/>
        <v>0</v>
      </c>
      <c r="AO42" s="68">
        <f t="shared" si="30"/>
        <v>0</v>
      </c>
      <c r="AP42" s="68">
        <f t="shared" si="31"/>
        <v>0</v>
      </c>
      <c r="AQ42" s="68">
        <f t="shared" si="32"/>
        <v>0</v>
      </c>
      <c r="AR42" s="68">
        <f t="shared" si="33"/>
        <v>0</v>
      </c>
      <c r="AS42" s="34">
        <f t="shared" si="34"/>
        <v>0</v>
      </c>
      <c r="AT42" s="34">
        <f t="shared" si="35"/>
        <v>0</v>
      </c>
      <c r="AU42" s="34">
        <f t="shared" si="36"/>
        <v>0</v>
      </c>
      <c r="AV42" s="34">
        <f t="shared" si="37"/>
        <v>0</v>
      </c>
      <c r="AW42" s="34">
        <f t="shared" si="38"/>
        <v>0</v>
      </c>
      <c r="AX42" s="34">
        <f t="shared" si="39"/>
        <v>0</v>
      </c>
      <c r="AY42" s="34">
        <f t="shared" si="40"/>
        <v>0</v>
      </c>
      <c r="AZ42" s="34">
        <f t="shared" si="41"/>
        <v>0</v>
      </c>
      <c r="BA42" s="34">
        <f t="shared" si="42"/>
        <v>0</v>
      </c>
      <c r="BB42" s="34">
        <f t="shared" si="43"/>
        <v>0</v>
      </c>
      <c r="BC42" s="34">
        <f t="shared" si="44"/>
        <v>0</v>
      </c>
      <c r="BD42" s="34">
        <f t="shared" si="45"/>
        <v>0</v>
      </c>
      <c r="BE42" s="34">
        <f t="shared" si="46"/>
        <v>0</v>
      </c>
      <c r="BF42" s="34">
        <f t="shared" si="47"/>
        <v>0</v>
      </c>
      <c r="BG42" s="34">
        <f t="shared" si="48"/>
        <v>0</v>
      </c>
      <c r="BH42" s="34">
        <f t="shared" si="49"/>
        <v>0</v>
      </c>
      <c r="BI42" s="34">
        <f t="shared" si="50"/>
        <v>0</v>
      </c>
      <c r="BJ42" s="34">
        <f t="shared" si="52"/>
        <v>0</v>
      </c>
      <c r="BK42" s="34">
        <f t="shared" si="51"/>
        <v>0</v>
      </c>
      <c r="BO42" s="202"/>
    </row>
    <row r="43" spans="1:67" s="15" customFormat="1">
      <c r="A43" s="147"/>
      <c r="B43" s="16">
        <v>39</v>
      </c>
      <c r="C43" s="29"/>
      <c r="D43" s="29" t="s">
        <v>28</v>
      </c>
      <c r="E43" s="29" t="s">
        <v>52</v>
      </c>
      <c r="F43" s="17" t="s">
        <v>54</v>
      </c>
      <c r="G43" s="200"/>
      <c r="H43" s="200"/>
      <c r="I43" s="32"/>
      <c r="J43" s="22"/>
      <c r="K43" s="68">
        <f t="shared" si="0"/>
        <v>0</v>
      </c>
      <c r="L43" s="68">
        <f t="shared" si="1"/>
        <v>0</v>
      </c>
      <c r="M43" s="68">
        <f t="shared" si="2"/>
        <v>0</v>
      </c>
      <c r="N43" s="68">
        <f t="shared" si="3"/>
        <v>0</v>
      </c>
      <c r="O43" s="68">
        <f t="shared" si="4"/>
        <v>0</v>
      </c>
      <c r="P43" s="68">
        <f t="shared" si="5"/>
        <v>0</v>
      </c>
      <c r="Q43" s="68">
        <f t="shared" si="6"/>
        <v>0</v>
      </c>
      <c r="R43" s="68">
        <f t="shared" si="7"/>
        <v>0</v>
      </c>
      <c r="S43" s="68">
        <f t="shared" si="8"/>
        <v>0</v>
      </c>
      <c r="T43" s="68">
        <f t="shared" si="9"/>
        <v>0</v>
      </c>
      <c r="U43" s="68">
        <f t="shared" si="10"/>
        <v>0</v>
      </c>
      <c r="V43" s="68">
        <f t="shared" si="11"/>
        <v>0</v>
      </c>
      <c r="W43" s="68">
        <f t="shared" si="12"/>
        <v>0</v>
      </c>
      <c r="X43" s="68">
        <f t="shared" si="13"/>
        <v>0</v>
      </c>
      <c r="Y43" s="68">
        <f t="shared" si="14"/>
        <v>0</v>
      </c>
      <c r="Z43" s="68">
        <f t="shared" si="15"/>
        <v>0</v>
      </c>
      <c r="AA43" s="68">
        <f t="shared" si="16"/>
        <v>0</v>
      </c>
      <c r="AB43" s="68">
        <f t="shared" si="17"/>
        <v>0</v>
      </c>
      <c r="AC43" s="68">
        <f t="shared" si="18"/>
        <v>0</v>
      </c>
      <c r="AD43" s="68">
        <f t="shared" si="19"/>
        <v>0</v>
      </c>
      <c r="AE43" s="68">
        <f t="shared" si="20"/>
        <v>0</v>
      </c>
      <c r="AF43" s="68">
        <f t="shared" si="21"/>
        <v>0</v>
      </c>
      <c r="AG43" s="68">
        <f t="shared" si="22"/>
        <v>0</v>
      </c>
      <c r="AH43" s="68">
        <f t="shared" si="23"/>
        <v>0</v>
      </c>
      <c r="AI43" s="68">
        <f t="shared" si="24"/>
        <v>0</v>
      </c>
      <c r="AJ43" s="68">
        <f t="shared" si="25"/>
        <v>0</v>
      </c>
      <c r="AK43" s="68">
        <f t="shared" si="26"/>
        <v>0</v>
      </c>
      <c r="AL43" s="68">
        <f t="shared" si="27"/>
        <v>0</v>
      </c>
      <c r="AM43" s="68">
        <f t="shared" si="28"/>
        <v>0</v>
      </c>
      <c r="AN43" s="68">
        <f t="shared" si="29"/>
        <v>0</v>
      </c>
      <c r="AO43" s="68">
        <f t="shared" si="30"/>
        <v>0</v>
      </c>
      <c r="AP43" s="68">
        <f t="shared" si="31"/>
        <v>0</v>
      </c>
      <c r="AQ43" s="68">
        <f t="shared" si="32"/>
        <v>0</v>
      </c>
      <c r="AR43" s="68">
        <f t="shared" si="33"/>
        <v>0</v>
      </c>
      <c r="AS43" s="34">
        <f t="shared" si="34"/>
        <v>0</v>
      </c>
      <c r="AT43" s="34">
        <f t="shared" si="35"/>
        <v>0</v>
      </c>
      <c r="AU43" s="34">
        <f t="shared" si="36"/>
        <v>0</v>
      </c>
      <c r="AV43" s="34">
        <f t="shared" si="37"/>
        <v>0</v>
      </c>
      <c r="AW43" s="34">
        <f t="shared" si="38"/>
        <v>0</v>
      </c>
      <c r="AX43" s="34">
        <f t="shared" si="39"/>
        <v>0</v>
      </c>
      <c r="AY43" s="34">
        <f t="shared" si="40"/>
        <v>0</v>
      </c>
      <c r="AZ43" s="34">
        <f t="shared" si="41"/>
        <v>0</v>
      </c>
      <c r="BA43" s="34">
        <f t="shared" si="42"/>
        <v>0</v>
      </c>
      <c r="BB43" s="34">
        <f t="shared" si="43"/>
        <v>0</v>
      </c>
      <c r="BC43" s="34">
        <f t="shared" si="44"/>
        <v>0</v>
      </c>
      <c r="BD43" s="34">
        <f t="shared" si="45"/>
        <v>0</v>
      </c>
      <c r="BE43" s="34">
        <f t="shared" si="46"/>
        <v>0</v>
      </c>
      <c r="BF43" s="34">
        <f t="shared" si="47"/>
        <v>0</v>
      </c>
      <c r="BG43" s="34">
        <f t="shared" si="48"/>
        <v>0</v>
      </c>
      <c r="BH43" s="34">
        <f t="shared" si="49"/>
        <v>0</v>
      </c>
      <c r="BI43" s="34">
        <f t="shared" si="50"/>
        <v>0</v>
      </c>
      <c r="BJ43" s="34">
        <f t="shared" si="52"/>
        <v>0</v>
      </c>
      <c r="BK43" s="34">
        <f t="shared" si="51"/>
        <v>0</v>
      </c>
      <c r="BO43" s="202"/>
    </row>
    <row r="44" spans="1:67" s="15" customFormat="1">
      <c r="A44" s="147"/>
      <c r="B44" s="16">
        <v>40</v>
      </c>
      <c r="C44" s="29"/>
      <c r="D44" s="29" t="s">
        <v>28</v>
      </c>
      <c r="E44" s="29" t="s">
        <v>52</v>
      </c>
      <c r="F44" s="17" t="s">
        <v>54</v>
      </c>
      <c r="G44" s="200"/>
      <c r="H44" s="200"/>
      <c r="I44" s="32"/>
      <c r="J44" s="22"/>
      <c r="K44" s="68">
        <f t="shared" si="0"/>
        <v>0</v>
      </c>
      <c r="L44" s="68">
        <f t="shared" si="1"/>
        <v>0</v>
      </c>
      <c r="M44" s="68">
        <f t="shared" si="2"/>
        <v>0</v>
      </c>
      <c r="N44" s="68">
        <f t="shared" si="3"/>
        <v>0</v>
      </c>
      <c r="O44" s="68">
        <f t="shared" si="4"/>
        <v>0</v>
      </c>
      <c r="P44" s="68">
        <f t="shared" si="5"/>
        <v>0</v>
      </c>
      <c r="Q44" s="68">
        <f t="shared" si="6"/>
        <v>0</v>
      </c>
      <c r="R44" s="68">
        <f t="shared" si="7"/>
        <v>0</v>
      </c>
      <c r="S44" s="68">
        <f t="shared" si="8"/>
        <v>0</v>
      </c>
      <c r="T44" s="68">
        <f t="shared" si="9"/>
        <v>0</v>
      </c>
      <c r="U44" s="68">
        <f t="shared" si="10"/>
        <v>0</v>
      </c>
      <c r="V44" s="68">
        <f t="shared" si="11"/>
        <v>0</v>
      </c>
      <c r="W44" s="68">
        <f t="shared" si="12"/>
        <v>0</v>
      </c>
      <c r="X44" s="68">
        <f t="shared" si="13"/>
        <v>0</v>
      </c>
      <c r="Y44" s="68">
        <f t="shared" si="14"/>
        <v>0</v>
      </c>
      <c r="Z44" s="68">
        <f t="shared" si="15"/>
        <v>0</v>
      </c>
      <c r="AA44" s="68">
        <f t="shared" si="16"/>
        <v>0</v>
      </c>
      <c r="AB44" s="68">
        <f t="shared" si="17"/>
        <v>0</v>
      </c>
      <c r="AC44" s="68">
        <f t="shared" si="18"/>
        <v>0</v>
      </c>
      <c r="AD44" s="68">
        <f t="shared" si="19"/>
        <v>0</v>
      </c>
      <c r="AE44" s="68">
        <f t="shared" si="20"/>
        <v>0</v>
      </c>
      <c r="AF44" s="68">
        <f t="shared" si="21"/>
        <v>0</v>
      </c>
      <c r="AG44" s="68">
        <f t="shared" si="22"/>
        <v>0</v>
      </c>
      <c r="AH44" s="68">
        <f t="shared" si="23"/>
        <v>0</v>
      </c>
      <c r="AI44" s="68">
        <f t="shared" si="24"/>
        <v>0</v>
      </c>
      <c r="AJ44" s="68">
        <f t="shared" si="25"/>
        <v>0</v>
      </c>
      <c r="AK44" s="68">
        <f t="shared" si="26"/>
        <v>0</v>
      </c>
      <c r="AL44" s="68">
        <f t="shared" si="27"/>
        <v>0</v>
      </c>
      <c r="AM44" s="68">
        <f t="shared" si="28"/>
        <v>0</v>
      </c>
      <c r="AN44" s="68">
        <f t="shared" si="29"/>
        <v>0</v>
      </c>
      <c r="AO44" s="68">
        <f t="shared" si="30"/>
        <v>0</v>
      </c>
      <c r="AP44" s="68">
        <f t="shared" si="31"/>
        <v>0</v>
      </c>
      <c r="AQ44" s="68">
        <f t="shared" si="32"/>
        <v>0</v>
      </c>
      <c r="AR44" s="68">
        <f t="shared" si="33"/>
        <v>0</v>
      </c>
      <c r="AS44" s="34">
        <f t="shared" si="34"/>
        <v>0</v>
      </c>
      <c r="AT44" s="34">
        <f t="shared" si="35"/>
        <v>0</v>
      </c>
      <c r="AU44" s="34">
        <f t="shared" si="36"/>
        <v>0</v>
      </c>
      <c r="AV44" s="34">
        <f t="shared" si="37"/>
        <v>0</v>
      </c>
      <c r="AW44" s="34">
        <f t="shared" si="38"/>
        <v>0</v>
      </c>
      <c r="AX44" s="34">
        <f t="shared" si="39"/>
        <v>0</v>
      </c>
      <c r="AY44" s="34">
        <f t="shared" si="40"/>
        <v>0</v>
      </c>
      <c r="AZ44" s="34">
        <f t="shared" si="41"/>
        <v>0</v>
      </c>
      <c r="BA44" s="34">
        <f t="shared" si="42"/>
        <v>0</v>
      </c>
      <c r="BB44" s="34">
        <f t="shared" si="43"/>
        <v>0</v>
      </c>
      <c r="BC44" s="34">
        <f t="shared" si="44"/>
        <v>0</v>
      </c>
      <c r="BD44" s="34">
        <f t="shared" si="45"/>
        <v>0</v>
      </c>
      <c r="BE44" s="34">
        <f t="shared" si="46"/>
        <v>0</v>
      </c>
      <c r="BF44" s="34">
        <f t="shared" si="47"/>
        <v>0</v>
      </c>
      <c r="BG44" s="34">
        <f t="shared" si="48"/>
        <v>0</v>
      </c>
      <c r="BH44" s="34">
        <f t="shared" si="49"/>
        <v>0</v>
      </c>
      <c r="BI44" s="34">
        <f t="shared" si="50"/>
        <v>0</v>
      </c>
      <c r="BJ44" s="34">
        <f t="shared" si="52"/>
        <v>0</v>
      </c>
      <c r="BK44" s="34">
        <f t="shared" si="51"/>
        <v>0</v>
      </c>
      <c r="BO44" s="202"/>
    </row>
    <row r="45" spans="1:67" s="15" customFormat="1" ht="15">
      <c r="A45" s="147"/>
      <c r="B45" s="211" t="s">
        <v>135</v>
      </c>
      <c r="C45" s="211"/>
      <c r="D45" s="211"/>
      <c r="E45" s="211"/>
      <c r="F45" s="211"/>
      <c r="G45" s="211"/>
      <c r="H45" s="211"/>
      <c r="I45" s="211"/>
      <c r="J45" s="211"/>
      <c r="K45" s="34">
        <f t="shared" ref="K45:AP45" si="53">SUM(K5:K44)</f>
        <v>0</v>
      </c>
      <c r="L45" s="34">
        <f t="shared" si="53"/>
        <v>0</v>
      </c>
      <c r="M45" s="34">
        <f t="shared" si="53"/>
        <v>0</v>
      </c>
      <c r="N45" s="34">
        <f t="shared" si="53"/>
        <v>0</v>
      </c>
      <c r="O45" s="34">
        <f t="shared" si="53"/>
        <v>0</v>
      </c>
      <c r="P45" s="34">
        <f t="shared" si="53"/>
        <v>0</v>
      </c>
      <c r="Q45" s="34">
        <f t="shared" si="53"/>
        <v>0</v>
      </c>
      <c r="R45" s="34">
        <f t="shared" si="53"/>
        <v>0</v>
      </c>
      <c r="S45" s="34">
        <f t="shared" si="53"/>
        <v>0</v>
      </c>
      <c r="T45" s="34">
        <f t="shared" si="53"/>
        <v>0</v>
      </c>
      <c r="U45" s="34">
        <f t="shared" si="53"/>
        <v>0</v>
      </c>
      <c r="V45" s="34">
        <f t="shared" si="53"/>
        <v>0</v>
      </c>
      <c r="W45" s="34">
        <f t="shared" si="53"/>
        <v>0</v>
      </c>
      <c r="X45" s="34">
        <f t="shared" si="53"/>
        <v>0</v>
      </c>
      <c r="Y45" s="34">
        <f t="shared" si="53"/>
        <v>0</v>
      </c>
      <c r="Z45" s="34">
        <f t="shared" si="53"/>
        <v>0</v>
      </c>
      <c r="AA45" s="34">
        <f t="shared" si="53"/>
        <v>0</v>
      </c>
      <c r="AB45" s="34">
        <f t="shared" si="53"/>
        <v>0</v>
      </c>
      <c r="AC45" s="34">
        <f t="shared" si="53"/>
        <v>0</v>
      </c>
      <c r="AD45" s="34">
        <f t="shared" si="53"/>
        <v>0</v>
      </c>
      <c r="AE45" s="34">
        <f t="shared" si="53"/>
        <v>0</v>
      </c>
      <c r="AF45" s="34">
        <f t="shared" si="53"/>
        <v>0</v>
      </c>
      <c r="AG45" s="34">
        <f t="shared" si="53"/>
        <v>0</v>
      </c>
      <c r="AH45" s="34">
        <f t="shared" si="53"/>
        <v>0</v>
      </c>
      <c r="AI45" s="34">
        <f t="shared" si="53"/>
        <v>0</v>
      </c>
      <c r="AJ45" s="34">
        <f t="shared" si="53"/>
        <v>0</v>
      </c>
      <c r="AK45" s="34">
        <f t="shared" si="53"/>
        <v>0</v>
      </c>
      <c r="AL45" s="34">
        <f t="shared" si="53"/>
        <v>0</v>
      </c>
      <c r="AM45" s="34">
        <f t="shared" si="53"/>
        <v>0</v>
      </c>
      <c r="AN45" s="34">
        <f t="shared" si="53"/>
        <v>0</v>
      </c>
      <c r="AO45" s="34">
        <f t="shared" si="53"/>
        <v>0</v>
      </c>
      <c r="AP45" s="34">
        <f t="shared" si="53"/>
        <v>0</v>
      </c>
      <c r="AQ45" s="34">
        <f t="shared" ref="AQ45:BK45" si="54">SUM(AQ5:AQ44)</f>
        <v>0</v>
      </c>
      <c r="AR45" s="34">
        <f t="shared" si="54"/>
        <v>0</v>
      </c>
      <c r="AS45" s="34">
        <f t="shared" si="54"/>
        <v>0</v>
      </c>
      <c r="AT45" s="34">
        <f t="shared" si="54"/>
        <v>0</v>
      </c>
      <c r="AU45" s="34">
        <f t="shared" si="54"/>
        <v>0</v>
      </c>
      <c r="AV45" s="34">
        <f t="shared" si="54"/>
        <v>0</v>
      </c>
      <c r="AW45" s="34">
        <f t="shared" si="54"/>
        <v>0</v>
      </c>
      <c r="AX45" s="34">
        <f t="shared" si="54"/>
        <v>0</v>
      </c>
      <c r="AY45" s="34">
        <f t="shared" si="54"/>
        <v>0</v>
      </c>
      <c r="AZ45" s="34">
        <f t="shared" si="54"/>
        <v>0</v>
      </c>
      <c r="BA45" s="34">
        <f t="shared" si="54"/>
        <v>0</v>
      </c>
      <c r="BB45" s="34">
        <f t="shared" si="54"/>
        <v>0</v>
      </c>
      <c r="BC45" s="34">
        <f t="shared" si="54"/>
        <v>0</v>
      </c>
      <c r="BD45" s="34">
        <f t="shared" si="54"/>
        <v>0</v>
      </c>
      <c r="BE45" s="34">
        <f t="shared" si="54"/>
        <v>0</v>
      </c>
      <c r="BF45" s="34">
        <f t="shared" si="54"/>
        <v>0</v>
      </c>
      <c r="BG45" s="34">
        <f t="shared" si="54"/>
        <v>0</v>
      </c>
      <c r="BH45" s="34">
        <f t="shared" si="54"/>
        <v>0</v>
      </c>
      <c r="BI45" s="34">
        <f t="shared" si="54"/>
        <v>0</v>
      </c>
      <c r="BJ45" s="34">
        <f t="shared" si="54"/>
        <v>0</v>
      </c>
      <c r="BK45" s="34">
        <f t="shared" si="54"/>
        <v>0</v>
      </c>
      <c r="BO45" s="202"/>
    </row>
    <row r="46" spans="1:67" s="15" customFormat="1" ht="15">
      <c r="A46" s="147"/>
      <c r="B46" s="211" t="s">
        <v>179</v>
      </c>
      <c r="C46" s="211"/>
      <c r="D46" s="211"/>
      <c r="E46" s="211"/>
      <c r="F46" s="211"/>
      <c r="G46" s="211"/>
      <c r="H46" s="211"/>
      <c r="I46" s="211"/>
      <c r="J46" s="211"/>
      <c r="K46" s="204">
        <f>SUM(K45:M45)</f>
        <v>0</v>
      </c>
      <c r="L46" s="204"/>
      <c r="M46" s="204"/>
      <c r="N46" s="204">
        <f>SUM(N45:Q45)</f>
        <v>0</v>
      </c>
      <c r="O46" s="204"/>
      <c r="P46" s="204"/>
      <c r="Q46" s="204"/>
      <c r="R46" s="204">
        <f>SUM(R45:T45)</f>
        <v>0</v>
      </c>
      <c r="S46" s="204"/>
      <c r="T46" s="204"/>
      <c r="U46" s="68">
        <f>SUM(U45)</f>
        <v>0</v>
      </c>
      <c r="V46" s="204">
        <f>SUM(V45:X45)</f>
        <v>0</v>
      </c>
      <c r="W46" s="204"/>
      <c r="X46" s="204"/>
      <c r="Y46" s="204">
        <f>SUM(Y45:AB45)</f>
        <v>0</v>
      </c>
      <c r="Z46" s="204"/>
      <c r="AA46" s="204"/>
      <c r="AB46" s="204"/>
      <c r="AC46" s="68">
        <f>SUM(AC45)</f>
        <v>0</v>
      </c>
      <c r="AD46" s="204">
        <f>SUM(AD45:AF45)</f>
        <v>0</v>
      </c>
      <c r="AE46" s="204"/>
      <c r="AF46" s="204"/>
      <c r="AG46" s="204">
        <f>SUM(AG45:AJ45)</f>
        <v>0</v>
      </c>
      <c r="AH46" s="204"/>
      <c r="AI46" s="204"/>
      <c r="AJ46" s="204"/>
      <c r="AK46" s="204">
        <f>SUM(AK45:AM45)</f>
        <v>0</v>
      </c>
      <c r="AL46" s="204"/>
      <c r="AM46" s="204"/>
      <c r="AN46" s="68">
        <f>SUM(AN45)</f>
        <v>0</v>
      </c>
      <c r="AO46" s="68">
        <f>SUM(AO45)</f>
        <v>0</v>
      </c>
      <c r="AP46" s="204">
        <f>SUM(AP45:AR45)</f>
        <v>0</v>
      </c>
      <c r="AQ46" s="204"/>
      <c r="AR46" s="204"/>
      <c r="AS46" s="34">
        <f>SUM(AS45)</f>
        <v>0</v>
      </c>
      <c r="AT46" s="204">
        <f>SUM(AT45:AV45)</f>
        <v>0</v>
      </c>
      <c r="AU46" s="204"/>
      <c r="AV46" s="204"/>
      <c r="AW46" s="204">
        <f>SUM(AW45:AY45)</f>
        <v>0</v>
      </c>
      <c r="AX46" s="204"/>
      <c r="AY46" s="204"/>
      <c r="AZ46" s="34">
        <f>SUM(AZ45)</f>
        <v>0</v>
      </c>
      <c r="BA46" s="34">
        <f t="shared" ref="BA46:BK46" si="55">SUM(BA45)</f>
        <v>0</v>
      </c>
      <c r="BB46" s="34">
        <f t="shared" si="55"/>
        <v>0</v>
      </c>
      <c r="BC46" s="34">
        <f t="shared" si="55"/>
        <v>0</v>
      </c>
      <c r="BD46" s="34">
        <f t="shared" si="55"/>
        <v>0</v>
      </c>
      <c r="BE46" s="34">
        <f t="shared" si="55"/>
        <v>0</v>
      </c>
      <c r="BF46" s="34">
        <f t="shared" si="55"/>
        <v>0</v>
      </c>
      <c r="BG46" s="34">
        <f t="shared" si="55"/>
        <v>0</v>
      </c>
      <c r="BH46" s="34">
        <f t="shared" si="55"/>
        <v>0</v>
      </c>
      <c r="BI46" s="34">
        <f t="shared" si="55"/>
        <v>0</v>
      </c>
      <c r="BJ46" s="34">
        <f t="shared" si="55"/>
        <v>0</v>
      </c>
      <c r="BK46" s="34">
        <f t="shared" si="55"/>
        <v>0</v>
      </c>
      <c r="BO46" s="202"/>
    </row>
    <row r="47" spans="1:67" s="15" customFormat="1">
      <c r="A47" s="147"/>
      <c r="B47" s="108"/>
      <c r="C47" s="108"/>
      <c r="D47" s="108"/>
      <c r="E47" s="108"/>
      <c r="F47" s="209" t="str">
        <f>IF(B2="SÉLECTIONNER VOTRE ÉTABLISSEMENT","",IF(B2="AQU025 - CH PERIGUEUX","Périgeux",IF(B2="AQU040 - CHU BORDEAUX","Pessac",IF(B2="AQU041 - CH CHARLES PERRENS BORDEAUX","Bordeaux",IF(B2="AQU043 - CHS CADILLAC/GARONNE","Cadillac",IF(B2="AQU051 - CH LIBOURNE","Libourne",IF(B2="AQU066 - CH DAX","Dax",IF(B2="AQU072 - CH MONT DE MARSAN","Mont de Marsan",IF(B2="AQU086 - CH AGEN","Agen",IF(B2="AQU115 - CH COTE BASQUE BAYONNE","Bayonne","Pau"))))))))))</f>
        <v/>
      </c>
      <c r="G47" s="209"/>
      <c r="H47" s="109" t="s">
        <v>72</v>
      </c>
      <c r="I47" s="210">
        <f ca="1">TODAY()</f>
        <v>44998</v>
      </c>
      <c r="J47" s="210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O47" s="202"/>
    </row>
    <row r="48" spans="1:67">
      <c r="A48" s="147"/>
      <c r="B48" s="108"/>
      <c r="C48" s="108"/>
      <c r="D48" s="108"/>
      <c r="E48" s="107"/>
      <c r="F48" s="212" t="s">
        <v>138</v>
      </c>
      <c r="G48" s="213"/>
      <c r="H48" s="214"/>
      <c r="I48" s="110"/>
      <c r="J48" s="221" t="s">
        <v>70</v>
      </c>
      <c r="K48" s="66"/>
      <c r="L48" s="66"/>
      <c r="M48" s="66"/>
      <c r="N48" s="66"/>
      <c r="O48" s="66"/>
      <c r="P48" s="66"/>
      <c r="Q48" s="66"/>
      <c r="R48" s="66"/>
      <c r="S48" s="66"/>
      <c r="T48" s="66"/>
      <c r="BO48" s="202"/>
    </row>
    <row r="49" spans="1:67" s="13" customFormat="1" ht="14.25" customHeight="1">
      <c r="A49" s="147"/>
      <c r="B49" s="224" t="s">
        <v>139</v>
      </c>
      <c r="C49" s="224"/>
      <c r="D49" s="226"/>
      <c r="E49" s="227"/>
      <c r="F49" s="215"/>
      <c r="G49" s="216"/>
      <c r="H49" s="217"/>
      <c r="I49" s="111"/>
      <c r="J49" s="222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O49" s="202"/>
    </row>
    <row r="50" spans="1:67" s="13" customFormat="1" ht="14.25">
      <c r="A50" s="147"/>
      <c r="B50" s="225" t="s">
        <v>140</v>
      </c>
      <c r="C50" s="225"/>
      <c r="D50" s="228" t="s">
        <v>142</v>
      </c>
      <c r="E50" s="229"/>
      <c r="F50" s="215"/>
      <c r="G50" s="216"/>
      <c r="H50" s="217"/>
      <c r="I50" s="111"/>
      <c r="J50" s="222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O50" s="202"/>
    </row>
    <row r="51" spans="1:67" s="12" customFormat="1" ht="14.25">
      <c r="A51" s="147"/>
      <c r="B51" s="225" t="s">
        <v>141</v>
      </c>
      <c r="C51" s="225"/>
      <c r="D51" s="228" t="s">
        <v>143</v>
      </c>
      <c r="E51" s="229"/>
      <c r="F51" s="215"/>
      <c r="G51" s="216"/>
      <c r="H51" s="217"/>
      <c r="I51" s="111"/>
      <c r="J51" s="222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O51" s="202"/>
    </row>
    <row r="52" spans="1:67" s="12" customFormat="1" ht="14.25">
      <c r="A52" s="147"/>
      <c r="B52" s="111"/>
      <c r="C52" s="111"/>
      <c r="D52" s="111"/>
      <c r="E52" s="111"/>
      <c r="F52" s="218"/>
      <c r="G52" s="219"/>
      <c r="H52" s="220"/>
      <c r="I52" s="111"/>
      <c r="J52" s="223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O52" s="202"/>
    </row>
    <row r="53" spans="1:67" s="23" customFormat="1" ht="8.25" customHeight="1">
      <c r="A53" s="147"/>
      <c r="B53" s="201"/>
      <c r="C53" s="201"/>
      <c r="D53" s="201"/>
      <c r="E53" s="201"/>
      <c r="F53" s="201"/>
      <c r="G53" s="201"/>
      <c r="H53" s="201"/>
      <c r="I53" s="201"/>
      <c r="J53" s="201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14"/>
      <c r="AT53" s="114"/>
      <c r="AU53" s="114"/>
      <c r="AV53" s="114"/>
      <c r="AW53" s="114"/>
      <c r="AX53" s="114"/>
      <c r="AY53" s="114"/>
      <c r="AZ53" s="114"/>
      <c r="BA53" s="114"/>
      <c r="BB53" s="114"/>
      <c r="BC53" s="114"/>
      <c r="BD53" s="114"/>
      <c r="BE53" s="114"/>
      <c r="BF53" s="114"/>
      <c r="BG53" s="114"/>
      <c r="BH53" s="114"/>
      <c r="BI53" s="114"/>
      <c r="BJ53" s="114"/>
      <c r="BK53" s="114"/>
      <c r="BO53" s="202"/>
    </row>
    <row r="54" spans="1:67" s="12" customFormat="1" ht="14.25">
      <c r="B54" s="33"/>
      <c r="C54" s="33"/>
      <c r="D54" s="33"/>
      <c r="E54" s="33"/>
      <c r="F54" s="13"/>
      <c r="G54" s="13"/>
      <c r="H54" s="13"/>
      <c r="I54" s="13"/>
      <c r="J54" s="13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</row>
    <row r="55" spans="1:67" s="12" customFormat="1" ht="14.25">
      <c r="B55" s="33"/>
      <c r="C55" s="33"/>
      <c r="D55" s="33"/>
      <c r="E55" s="33"/>
      <c r="F55" s="13"/>
      <c r="G55" s="13"/>
      <c r="H55" s="13"/>
      <c r="I55" s="13"/>
      <c r="J55" s="13"/>
      <c r="K55" s="31"/>
      <c r="L55" s="31"/>
      <c r="M55" s="31"/>
      <c r="N55" s="31"/>
      <c r="O55" s="31"/>
      <c r="P55" s="31"/>
      <c r="Q55" s="31"/>
      <c r="R55" s="31"/>
      <c r="S55" s="35"/>
      <c r="T55" s="35"/>
      <c r="U55" s="35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</row>
    <row r="56" spans="1:67" ht="15">
      <c r="B56" s="11"/>
      <c r="C56" s="11"/>
      <c r="D56" s="11"/>
      <c r="E56" s="11"/>
      <c r="F56" s="11"/>
      <c r="G56" s="11"/>
      <c r="H56" s="11"/>
      <c r="I56" s="20"/>
      <c r="J56" s="11"/>
    </row>
    <row r="57" spans="1:67" ht="15">
      <c r="B57" s="11"/>
      <c r="C57" s="11"/>
      <c r="D57" s="11"/>
      <c r="E57" s="11"/>
      <c r="F57" s="11"/>
      <c r="G57" s="11"/>
      <c r="H57" s="11"/>
      <c r="I57" s="20"/>
      <c r="J57" s="11"/>
    </row>
    <row r="58" spans="1:67" ht="15">
      <c r="B58" s="11"/>
      <c r="C58" s="11"/>
      <c r="D58" s="11"/>
      <c r="E58" s="11"/>
      <c r="F58" s="11"/>
      <c r="G58" s="11"/>
      <c r="H58" s="11"/>
      <c r="I58" s="20"/>
      <c r="J58" s="11"/>
    </row>
    <row r="59" spans="1:67" ht="15">
      <c r="B59" s="11"/>
      <c r="C59" s="11"/>
      <c r="D59" s="11"/>
      <c r="E59" s="11"/>
      <c r="F59" s="11"/>
      <c r="G59" s="11"/>
      <c r="H59" s="11"/>
      <c r="I59" s="20"/>
      <c r="J59" s="11"/>
    </row>
    <row r="60" spans="1:67" ht="15">
      <c r="B60" s="11"/>
      <c r="C60" s="11"/>
      <c r="D60" s="11"/>
      <c r="E60" s="11"/>
      <c r="F60" s="11"/>
      <c r="G60" s="11"/>
      <c r="H60" s="11"/>
      <c r="I60" s="20"/>
      <c r="J60" s="11"/>
    </row>
  </sheetData>
  <sheetProtection algorithmName="SHA-512" hashValue="qJShrlITeFYGQ+9eD2zOMWbfk05NcqMQhkDwRm0elBt/xGPtxfqRyxh8vpQ6hCmStJNz47yAcEn9QPJy/DHzEw==" saltValue="XvbJrc1N6roAg5/HBpJrtA==" spinCount="100000" sheet="1" objects="1" scenarios="1"/>
  <sortState xmlns:xlrd2="http://schemas.microsoft.com/office/spreadsheetml/2017/richdata2" ref="B20:E29">
    <sortCondition ref="B20:B29"/>
  </sortState>
  <mergeCells count="72">
    <mergeCell ref="AM1:AM4"/>
    <mergeCell ref="AF1:AF4"/>
    <mergeCell ref="AG1:AG4"/>
    <mergeCell ref="AH1:AH4"/>
    <mergeCell ref="AI1:AI4"/>
    <mergeCell ref="AJ1:AJ4"/>
    <mergeCell ref="AK1:AK4"/>
    <mergeCell ref="F47:G47"/>
    <mergeCell ref="I47:J47"/>
    <mergeCell ref="B45:J45"/>
    <mergeCell ref="B46:J46"/>
    <mergeCell ref="F48:H52"/>
    <mergeCell ref="J48:J52"/>
    <mergeCell ref="B49:C49"/>
    <mergeCell ref="B50:C50"/>
    <mergeCell ref="B51:C51"/>
    <mergeCell ref="D49:E49"/>
    <mergeCell ref="D50:E50"/>
    <mergeCell ref="D51:E51"/>
    <mergeCell ref="C3:D3"/>
    <mergeCell ref="E3:H3"/>
    <mergeCell ref="I3:J3"/>
    <mergeCell ref="B2:E2"/>
    <mergeCell ref="F2:I2"/>
    <mergeCell ref="BG1:BG4"/>
    <mergeCell ref="BH1:BH4"/>
    <mergeCell ref="AN1:AN4"/>
    <mergeCell ref="AO1:AO4"/>
    <mergeCell ref="AP1:AP4"/>
    <mergeCell ref="AQ1:AQ4"/>
    <mergeCell ref="AZ1:AZ4"/>
    <mergeCell ref="AS1:AS4"/>
    <mergeCell ref="AU1:AU4"/>
    <mergeCell ref="AV1:AV4"/>
    <mergeCell ref="AW1:AW4"/>
    <mergeCell ref="AX1:AX4"/>
    <mergeCell ref="AY1:AY4"/>
    <mergeCell ref="BB1:BB4"/>
    <mergeCell ref="BC1:BC4"/>
    <mergeCell ref="AT1:AT4"/>
    <mergeCell ref="K1:M4"/>
    <mergeCell ref="BD1:BD4"/>
    <mergeCell ref="BE1:BE4"/>
    <mergeCell ref="BF1:BF4"/>
    <mergeCell ref="N1:Q4"/>
    <mergeCell ref="R1:T4"/>
    <mergeCell ref="AC1:AC4"/>
    <mergeCell ref="AD1:AD4"/>
    <mergeCell ref="AE1:AE4"/>
    <mergeCell ref="U1:U4"/>
    <mergeCell ref="BA1:BA4"/>
    <mergeCell ref="AR1:AR4"/>
    <mergeCell ref="V1:X4"/>
    <mergeCell ref="Y1:AA4"/>
    <mergeCell ref="AB1:AB4"/>
    <mergeCell ref="AL1:AL4"/>
    <mergeCell ref="B53:J53"/>
    <mergeCell ref="BO4:BO53"/>
    <mergeCell ref="BI1:BI4"/>
    <mergeCell ref="BJ1:BJ4"/>
    <mergeCell ref="BK1:BK4"/>
    <mergeCell ref="K46:M46"/>
    <mergeCell ref="N46:Q46"/>
    <mergeCell ref="R46:T46"/>
    <mergeCell ref="V46:X46"/>
    <mergeCell ref="Y46:AB46"/>
    <mergeCell ref="AD46:AF46"/>
    <mergeCell ref="AG46:AJ46"/>
    <mergeCell ref="AK46:AM46"/>
    <mergeCell ref="AP46:AR46"/>
    <mergeCell ref="AT46:AV46"/>
    <mergeCell ref="AW46:AY46"/>
  </mergeCells>
  <phoneticPr fontId="1" type="noConversion"/>
  <dataValidations count="4">
    <dataValidation type="list" allowBlank="1" showInputMessage="1" showErrorMessage="1" sqref="E5:E44" xr:uid="{00000000-0002-0000-0000-000000000000}">
      <formula1>EP</formula1>
    </dataValidation>
    <dataValidation type="date" operator="greaterThan" allowBlank="1" showInputMessage="1" showErrorMessage="1" error="La date de fin doit être obligatoirement postérieure à la date de début de scolarité." sqref="H5:H44" xr:uid="{00000000-0002-0000-0000-000002000000}">
      <formula1>G5</formula1>
    </dataValidation>
    <dataValidation type="list" allowBlank="1" showInputMessage="1" showErrorMessage="1" sqref="B2" xr:uid="{00000000-0002-0000-0000-000003000000}">
      <formula1>ÉTABLISSEMENTS</formula1>
    </dataValidation>
    <dataValidation type="date" allowBlank="1" showInputMessage="1" showErrorMessage="1" error="Formation du second semestre, la valeur doit être comprise entre le 01/07/2023 et le 31/12/2023." sqref="G5:G44" xr:uid="{09FDE0B5-FF95-4946-89D2-3AEFB18E5467}">
      <formula1>45108</formula1>
      <formula2>45291</formula2>
    </dataValidation>
  </dataValidations>
  <pageMargins left="0.25" right="0.25" top="0.75" bottom="0.75" header="0.3" footer="0.3"/>
  <pageSetup paperSize="9" scale="6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4000000}">
          <x14:formula1>
            <xm:f>Données!$A$14:$A$29</xm:f>
          </x14:formula1>
          <xm:sqref>D5:D44</xm:sqref>
        </x14:dataValidation>
        <x14:dataValidation type="list" allowBlank="1" showInputMessage="1" showErrorMessage="1" xr:uid="{00000000-0002-0000-0000-000006000000}">
          <x14:formula1>
            <xm:f>Données!$C$5:$C$7</xm:f>
          </x14:formula1>
          <xm:sqref>F5:F44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V55"/>
  <sheetViews>
    <sheetView workbookViewId="0">
      <selection activeCell="C4" sqref="C4"/>
    </sheetView>
  </sheetViews>
  <sheetFormatPr baseColWidth="10" defaultColWidth="11" defaultRowHeight="12.75"/>
  <cols>
    <col min="1" max="1" width="75.7109375" style="10" customWidth="1"/>
    <col min="2" max="7" width="13.7109375" style="10" customWidth="1"/>
    <col min="8" max="8" width="13.7109375" style="21" customWidth="1"/>
    <col min="9" max="9" width="13.7109375" style="14" customWidth="1"/>
    <col min="10" max="10" width="11.85546875" style="43" bestFit="1" customWidth="1"/>
    <col min="11" max="23" width="4.85546875" style="14" customWidth="1"/>
    <col min="24" max="42" width="4.85546875" style="10" customWidth="1"/>
    <col min="43" max="16384" width="11" style="10"/>
  </cols>
  <sheetData>
    <row r="1" spans="1:74" ht="129.94999999999999" customHeight="1" thickBot="1">
      <c r="A1" s="3"/>
      <c r="B1" s="3"/>
      <c r="C1" s="9"/>
      <c r="D1" s="9"/>
      <c r="E1" s="9"/>
      <c r="F1" s="9"/>
      <c r="G1" s="9"/>
      <c r="H1" s="9"/>
      <c r="I1" s="24"/>
      <c r="J1" s="42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</row>
    <row r="2" spans="1:74" ht="33.75" customHeight="1" thickBot="1">
      <c r="A2" s="50" t="str">
        <f>IF(Recensement!B2="SÉLECTIONNER VOTRE ÉTABLISSEMENT","",Recensement!B2)</f>
        <v/>
      </c>
      <c r="B2" s="230" t="s">
        <v>68</v>
      </c>
      <c r="C2" s="231"/>
      <c r="D2" s="231"/>
      <c r="E2" s="232"/>
      <c r="F2" s="233" t="s">
        <v>73</v>
      </c>
      <c r="G2" s="230" t="s">
        <v>74</v>
      </c>
      <c r="H2" s="231"/>
      <c r="I2" s="232"/>
    </row>
    <row r="3" spans="1:74" s="28" customFormat="1" ht="26.25" thickBot="1">
      <c r="A3" s="53" t="s">
        <v>122</v>
      </c>
      <c r="B3" s="36" t="s">
        <v>12</v>
      </c>
      <c r="C3" s="37" t="s">
        <v>13</v>
      </c>
      <c r="D3" s="37" t="s">
        <v>66</v>
      </c>
      <c r="E3" s="38" t="s">
        <v>67</v>
      </c>
      <c r="F3" s="234"/>
      <c r="G3" s="36" t="s">
        <v>75</v>
      </c>
      <c r="H3" s="37" t="s">
        <v>76</v>
      </c>
      <c r="I3" s="38" t="s">
        <v>67</v>
      </c>
      <c r="J3" s="44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</row>
    <row r="4" spans="1:74" s="15" customFormat="1">
      <c r="A4" s="51" t="s">
        <v>155</v>
      </c>
      <c r="B4" s="79">
        <v>0</v>
      </c>
      <c r="C4" s="80">
        <v>0</v>
      </c>
      <c r="D4" s="81">
        <f>IF(Recensement!K46&gt;=1,3000/151.67*1585,0)</f>
        <v>0</v>
      </c>
      <c r="E4" s="82">
        <f>SUM(B4:D4)</f>
        <v>0</v>
      </c>
      <c r="F4" s="52">
        <f>SUM(Recensement!K46)</f>
        <v>0</v>
      </c>
      <c r="G4" s="91">
        <f>IF(25000*F4&gt;E4*F4,E4*F4,25000*F4)</f>
        <v>0</v>
      </c>
      <c r="H4" s="81">
        <f>IF(G4="",0,IF(G4&gt;E4*F4,0,(E4*F4)-G4))</f>
        <v>0</v>
      </c>
      <c r="I4" s="82">
        <f>SUM(G4:H4)</f>
        <v>0</v>
      </c>
      <c r="J4" s="4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</row>
    <row r="5" spans="1:74" s="15" customFormat="1">
      <c r="A5" s="51" t="s">
        <v>156</v>
      </c>
      <c r="B5" s="83">
        <v>0</v>
      </c>
      <c r="C5" s="84">
        <v>0</v>
      </c>
      <c r="D5" s="85">
        <f>IF(Recensement!N46&gt;=1,3400/151.67*1585,0)</f>
        <v>0</v>
      </c>
      <c r="E5" s="86">
        <f t="shared" ref="E5:E27" si="0">SUM(B5:D5)</f>
        <v>0</v>
      </c>
      <c r="F5" s="39">
        <f>SUM(Recensement!N46)</f>
        <v>0</v>
      </c>
      <c r="G5" s="91">
        <f>IF(25000*F5&gt;E5*F5,E5*F5,25000*F5)</f>
        <v>0</v>
      </c>
      <c r="H5" s="81">
        <f>IF(G5="",0,IF(G5&gt;E5*F5,0,(E5*F5)-G5))</f>
        <v>0</v>
      </c>
      <c r="I5" s="82">
        <f t="shared" ref="I5:I49" si="1">SUM(G5:H5)</f>
        <v>0</v>
      </c>
      <c r="J5" s="4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</row>
    <row r="6" spans="1:74" s="15" customFormat="1" ht="12.75" customHeight="1">
      <c r="A6" s="51" t="s">
        <v>158</v>
      </c>
      <c r="B6" s="83">
        <v>0</v>
      </c>
      <c r="C6" s="84">
        <v>0</v>
      </c>
      <c r="D6" s="85">
        <f>IF(Recensement!V46&gt;=1,3600/151.67*820,0)</f>
        <v>0</v>
      </c>
      <c r="E6" s="86">
        <f t="shared" si="0"/>
        <v>0</v>
      </c>
      <c r="F6" s="39">
        <f>SUM(Recensement!V46)</f>
        <v>0</v>
      </c>
      <c r="G6" s="91">
        <f>IF(23000*F6&gt;E6*F6,E6*F6,23000*F6)</f>
        <v>0</v>
      </c>
      <c r="H6" s="81">
        <f t="shared" ref="H6" si="2">IF(G6="",0,IF(G6&gt;E6*F6,0,(E6*F6)-G6))</f>
        <v>0</v>
      </c>
      <c r="I6" s="82">
        <f t="shared" si="1"/>
        <v>0</v>
      </c>
      <c r="J6" s="4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</row>
    <row r="7" spans="1:74" s="15" customFormat="1" ht="12.75" customHeight="1">
      <c r="A7" s="51" t="s">
        <v>157</v>
      </c>
      <c r="B7" s="83">
        <v>0</v>
      </c>
      <c r="C7" s="84">
        <v>0</v>
      </c>
      <c r="D7" s="85">
        <f>IF(Recensement!Y46&gt;=1,3600/151.67*820,0)</f>
        <v>0</v>
      </c>
      <c r="E7" s="86">
        <f t="shared" si="0"/>
        <v>0</v>
      </c>
      <c r="F7" s="39">
        <f>SUM(Recensement!Y46)</f>
        <v>0</v>
      </c>
      <c r="G7" s="91">
        <f>IF(23000*F7&gt;E7*F7,E7*F7,23000*F7)</f>
        <v>0</v>
      </c>
      <c r="H7" s="81">
        <f t="shared" ref="H7" si="3">IF(G7="",0,IF(G7&gt;E7*F7,0,(E7*F7)-G7))</f>
        <v>0</v>
      </c>
      <c r="I7" s="82">
        <f t="shared" si="1"/>
        <v>0</v>
      </c>
      <c r="J7" s="4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</row>
    <row r="8" spans="1:74" s="15" customFormat="1" ht="12.75" customHeight="1">
      <c r="A8" s="51" t="s">
        <v>159</v>
      </c>
      <c r="B8" s="83">
        <v>0</v>
      </c>
      <c r="C8" s="84">
        <v>0</v>
      </c>
      <c r="D8" s="85">
        <f>IF(Recensement!AC46&gt;=1,4300/151.67*820,0)</f>
        <v>0</v>
      </c>
      <c r="E8" s="86">
        <f t="shared" si="0"/>
        <v>0</v>
      </c>
      <c r="F8" s="39">
        <f>SUM(Recensement!AC46)</f>
        <v>0</v>
      </c>
      <c r="G8" s="91">
        <f>IF(23000*F8&gt;E8*F8,E8*F8,23000*F8)</f>
        <v>0</v>
      </c>
      <c r="H8" s="81">
        <f t="shared" ref="H8" si="4">IF(G8="",0,IF(G8&gt;E8*F8,0,(E8*F8)-G8))</f>
        <v>0</v>
      </c>
      <c r="I8" s="82">
        <f t="shared" si="1"/>
        <v>0</v>
      </c>
      <c r="J8" s="4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</row>
    <row r="9" spans="1:74" s="15" customFormat="1" ht="12.75" customHeight="1">
      <c r="A9" s="51" t="s">
        <v>160</v>
      </c>
      <c r="B9" s="83">
        <v>0</v>
      </c>
      <c r="C9" s="84">
        <v>0</v>
      </c>
      <c r="D9" s="85">
        <f>IF(Recensement!AD46&gt;=1,3000*9,0)</f>
        <v>0</v>
      </c>
      <c r="E9" s="86">
        <f t="shared" si="0"/>
        <v>0</v>
      </c>
      <c r="F9" s="39">
        <f>SUM(Recensement!AD46)</f>
        <v>0</v>
      </c>
      <c r="G9" s="91">
        <f>IF(24000*F9&gt;E9*F9,E9*F9,24000*F9)</f>
        <v>0</v>
      </c>
      <c r="H9" s="81">
        <f t="shared" ref="H9" si="5">IF(G9="",0,IF(G9&gt;E9*F9,0,(E9*F9)-G9))</f>
        <v>0</v>
      </c>
      <c r="I9" s="82">
        <f t="shared" si="1"/>
        <v>0</v>
      </c>
      <c r="J9" s="4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</row>
    <row r="10" spans="1:74" s="15" customFormat="1" ht="12.75" customHeight="1">
      <c r="A10" s="51" t="s">
        <v>161</v>
      </c>
      <c r="B10" s="83">
        <v>0</v>
      </c>
      <c r="C10" s="84">
        <v>0</v>
      </c>
      <c r="D10" s="85">
        <f>IF(Recensement!AD46&gt;=1,3400*9,0)</f>
        <v>0</v>
      </c>
      <c r="E10" s="86">
        <f t="shared" si="0"/>
        <v>0</v>
      </c>
      <c r="F10" s="39">
        <f>SUM(Recensement!AG46)</f>
        <v>0</v>
      </c>
      <c r="G10" s="91">
        <f>IF(24000*F10&gt;E10*F10,E10*F10,24000*F10)</f>
        <v>0</v>
      </c>
      <c r="H10" s="81">
        <f t="shared" ref="H10" si="6">IF(G10="",0,IF(G10&gt;E10*F10,0,(E10*F10)-G10))</f>
        <v>0</v>
      </c>
      <c r="I10" s="82">
        <f t="shared" si="1"/>
        <v>0</v>
      </c>
      <c r="J10" s="4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</row>
    <row r="11" spans="1:74" s="15" customFormat="1" ht="12.75" customHeight="1">
      <c r="A11" s="51" t="s">
        <v>162</v>
      </c>
      <c r="B11" s="83">
        <v>0</v>
      </c>
      <c r="C11" s="84">
        <v>0</v>
      </c>
      <c r="D11" s="85">
        <f>IF(Recensement!AD46&gt;=1,3000*9,0)</f>
        <v>0</v>
      </c>
      <c r="E11" s="86">
        <f t="shared" si="0"/>
        <v>0</v>
      </c>
      <c r="F11" s="39">
        <f>SUM(Recensement!AK46)</f>
        <v>0</v>
      </c>
      <c r="G11" s="91">
        <f>IF(24000*F11&gt;E11*F11,E11*F11,24000*F11)</f>
        <v>0</v>
      </c>
      <c r="H11" s="81">
        <f t="shared" ref="H11:H12" si="7">IF(G11="",0,IF(G11&gt;E11*F11,0,(E11*F11)-G11))</f>
        <v>0</v>
      </c>
      <c r="I11" s="82">
        <f t="shared" si="1"/>
        <v>0</v>
      </c>
      <c r="J11" s="4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</row>
    <row r="12" spans="1:74" s="15" customFormat="1" ht="12.75" customHeight="1">
      <c r="A12" s="51" t="s">
        <v>163</v>
      </c>
      <c r="B12" s="83">
        <v>0</v>
      </c>
      <c r="C12" s="84">
        <v>0</v>
      </c>
      <c r="D12" s="85">
        <f>IF(Recensement!AP46&gt;=1,3000*11,0)</f>
        <v>0</v>
      </c>
      <c r="E12" s="86">
        <f t="shared" si="0"/>
        <v>0</v>
      </c>
      <c r="F12" s="47">
        <f>SUM(Recensement!AP46)</f>
        <v>0</v>
      </c>
      <c r="G12" s="92">
        <f>IF(25000*F12&gt;E12*F12,E12*F12,25000*F12)</f>
        <v>0</v>
      </c>
      <c r="H12" s="81">
        <f t="shared" si="7"/>
        <v>0</v>
      </c>
      <c r="I12" s="82">
        <f t="shared" ref="I12:I27" si="8">SUM(G12:H12)</f>
        <v>0</v>
      </c>
      <c r="J12" s="4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</row>
    <row r="13" spans="1:74" s="15" customFormat="1" ht="12.75" customHeight="1">
      <c r="A13" s="51" t="s">
        <v>164</v>
      </c>
      <c r="B13" s="83">
        <v>0</v>
      </c>
      <c r="C13" s="84">
        <v>0</v>
      </c>
      <c r="D13" s="85">
        <f>IF(Recensement!AS46&gt;=1,3000*11,0)</f>
        <v>0</v>
      </c>
      <c r="E13" s="86">
        <f t="shared" si="0"/>
        <v>0</v>
      </c>
      <c r="F13" s="47">
        <f>SUM(Recensement!AS46)</f>
        <v>0</v>
      </c>
      <c r="G13" s="92">
        <f>IF(25000*F13&gt;E13*F13,E13*F13,25000*F13)</f>
        <v>0</v>
      </c>
      <c r="H13" s="81">
        <f t="shared" ref="H13" si="9">IF(G13="",0,IF(G13&gt;E13*F13,0,(E13*F13)-G13))</f>
        <v>0</v>
      </c>
      <c r="I13" s="82">
        <f t="shared" si="8"/>
        <v>0</v>
      </c>
      <c r="J13" s="4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</row>
    <row r="14" spans="1:74" s="15" customFormat="1">
      <c r="A14" s="51" t="s">
        <v>165</v>
      </c>
      <c r="B14" s="83">
        <v>0</v>
      </c>
      <c r="C14" s="84">
        <v>0</v>
      </c>
      <c r="D14" s="85">
        <f>IF(Recensement!AT46&gt;=1,3000*32,0)</f>
        <v>0</v>
      </c>
      <c r="E14" s="86">
        <f t="shared" si="0"/>
        <v>0</v>
      </c>
      <c r="F14" s="47">
        <f>SUM(Recensement!AT46)</f>
        <v>0</v>
      </c>
      <c r="G14" s="92">
        <f>IF(95000*F14&gt;E14*F14,E14*F14,95000*F14)</f>
        <v>0</v>
      </c>
      <c r="H14" s="81">
        <f t="shared" ref="H14" si="10">IF(G14="",0,IF(G14&gt;E14*F14,0,(E14*F14)-G14))</f>
        <v>0</v>
      </c>
      <c r="I14" s="82">
        <f t="shared" si="8"/>
        <v>0</v>
      </c>
      <c r="J14" s="4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74" s="15" customFormat="1">
      <c r="A15" s="51" t="s">
        <v>166</v>
      </c>
      <c r="B15" s="83">
        <v>0</v>
      </c>
      <c r="C15" s="84">
        <v>0</v>
      </c>
      <c r="D15" s="85">
        <f>IF(Recensement!AW46&gt;=1,3400*32,0)</f>
        <v>0</v>
      </c>
      <c r="E15" s="86">
        <f t="shared" si="0"/>
        <v>0</v>
      </c>
      <c r="F15" s="47">
        <f>SUM(Recensement!AW46)</f>
        <v>0</v>
      </c>
      <c r="G15" s="92">
        <f>IF(95000*F15&gt;E15*F15,E15*F15,95000*F15)</f>
        <v>0</v>
      </c>
      <c r="H15" s="81">
        <f t="shared" ref="H15" si="11">IF(G15="",0,IF(G15&gt;E15*F15,0,(E15*F15)-G15))</f>
        <v>0</v>
      </c>
      <c r="I15" s="82">
        <f t="shared" si="8"/>
        <v>0</v>
      </c>
      <c r="J15" s="4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</row>
    <row r="16" spans="1:74" s="15" customFormat="1">
      <c r="A16" s="51" t="s">
        <v>167</v>
      </c>
      <c r="B16" s="83">
        <v>0</v>
      </c>
      <c r="C16" s="84">
        <v>0</v>
      </c>
      <c r="D16" s="85">
        <f>IF(Recensement!AZ46&gt;=1,3600*32,0)</f>
        <v>0</v>
      </c>
      <c r="E16" s="86">
        <f t="shared" si="0"/>
        <v>0</v>
      </c>
      <c r="F16" s="47">
        <f>SUM(Recensement!AZ46)</f>
        <v>0</v>
      </c>
      <c r="G16" s="92">
        <f>IF(95000*F16&gt;E16*F16,E16*F16,95000*F16)</f>
        <v>0</v>
      </c>
      <c r="H16" s="81">
        <f t="shared" ref="H16" si="12">IF(G16="",0,IF(G16&gt;E16*F16,0,(E16*F16)-G16))</f>
        <v>0</v>
      </c>
      <c r="I16" s="82">
        <f t="shared" si="8"/>
        <v>0</v>
      </c>
      <c r="J16" s="4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</row>
    <row r="17" spans="1:23" s="15" customFormat="1">
      <c r="A17" s="51" t="s">
        <v>168</v>
      </c>
      <c r="B17" s="83">
        <v>0</v>
      </c>
      <c r="C17" s="84">
        <v>0</v>
      </c>
      <c r="D17" s="85">
        <f>IF(Recensement!BA46&gt;=1,3000*32,0)</f>
        <v>0</v>
      </c>
      <c r="E17" s="86">
        <f t="shared" si="0"/>
        <v>0</v>
      </c>
      <c r="F17" s="47">
        <f>SUM(Recensement!BA46)</f>
        <v>0</v>
      </c>
      <c r="G17" s="92">
        <f>IF(95000*F17&gt;E17*F17,E17*F17,95000*F17)</f>
        <v>0</v>
      </c>
      <c r="H17" s="81">
        <f t="shared" ref="H17" si="13">IF(G17="",0,IF(G17&gt;E17*F17,0,(E17*F17)-G17))</f>
        <v>0</v>
      </c>
      <c r="I17" s="82">
        <f t="shared" si="8"/>
        <v>0</v>
      </c>
      <c r="J17" s="4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3" s="15" customFormat="1">
      <c r="A18" s="51" t="s">
        <v>169</v>
      </c>
      <c r="B18" s="83">
        <v>0</v>
      </c>
      <c r="C18" s="84">
        <v>0</v>
      </c>
      <c r="D18" s="85">
        <f>IF(Recensement!BB46&gt;=1,3900*22,0)</f>
        <v>0</v>
      </c>
      <c r="E18" s="86">
        <f t="shared" si="0"/>
        <v>0</v>
      </c>
      <c r="F18" s="47">
        <f>SUM(Recensement!BB46)</f>
        <v>0</v>
      </c>
      <c r="G18" s="92">
        <f>IF(80000*F18&gt;E18*F18,E18*F18,80000*F18)</f>
        <v>0</v>
      </c>
      <c r="H18" s="81">
        <f t="shared" ref="H18" si="14">IF(G18="",0,IF(G18&gt;E18*F18,0,(E18*F18)-G18))</f>
        <v>0</v>
      </c>
      <c r="I18" s="82">
        <f t="shared" si="8"/>
        <v>0</v>
      </c>
      <c r="J18" s="4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</row>
    <row r="19" spans="1:23" s="15" customFormat="1">
      <c r="A19" s="51" t="s">
        <v>170</v>
      </c>
      <c r="B19" s="83">
        <v>0</v>
      </c>
      <c r="C19" s="84">
        <v>0</v>
      </c>
      <c r="D19" s="85">
        <f>IF(Recensement!BC46&gt;=1,4300*22,0)</f>
        <v>0</v>
      </c>
      <c r="E19" s="86">
        <f t="shared" si="0"/>
        <v>0</v>
      </c>
      <c r="F19" s="47">
        <f>SUM(Recensement!BC46)</f>
        <v>0</v>
      </c>
      <c r="G19" s="92">
        <f>IF(80000*F19&gt;E19*F19,E19*F19,80000*F19)</f>
        <v>0</v>
      </c>
      <c r="H19" s="81">
        <f t="shared" ref="H19" si="15">IF(G19="",0,IF(G19&gt;E19*F19,0,(E19*F19)-G19))</f>
        <v>0</v>
      </c>
      <c r="I19" s="82">
        <f t="shared" si="8"/>
        <v>0</v>
      </c>
      <c r="J19" s="4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</row>
    <row r="20" spans="1:23" s="15" customFormat="1">
      <c r="A20" s="51" t="s">
        <v>171</v>
      </c>
      <c r="B20" s="83">
        <v>0</v>
      </c>
      <c r="C20" s="84">
        <v>0</v>
      </c>
      <c r="D20" s="85">
        <f>IF(Recensement!BD46&gt;=1,3900*18,0)</f>
        <v>0</v>
      </c>
      <c r="E20" s="86">
        <f t="shared" si="0"/>
        <v>0</v>
      </c>
      <c r="F20" s="47">
        <f>SUM(Recensement!BD46)</f>
        <v>0</v>
      </c>
      <c r="G20" s="92">
        <f>IF(71000*F20&gt;E20*F20,E20*F20,71000*F20)</f>
        <v>0</v>
      </c>
      <c r="H20" s="81">
        <f t="shared" ref="H20" si="16">IF(G20="",0,IF(G20&gt;E20*F20,0,(E20*F20)-G20))</f>
        <v>0</v>
      </c>
      <c r="I20" s="82">
        <f t="shared" si="8"/>
        <v>0</v>
      </c>
      <c r="J20" s="4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</row>
    <row r="21" spans="1:23" s="15" customFormat="1">
      <c r="A21" s="51" t="s">
        <v>172</v>
      </c>
      <c r="B21" s="83">
        <v>0</v>
      </c>
      <c r="C21" s="84">
        <v>0</v>
      </c>
      <c r="D21" s="85">
        <f>IF(Recensement!BE46&gt;=1,4300*18,0)</f>
        <v>0</v>
      </c>
      <c r="E21" s="86">
        <f t="shared" si="0"/>
        <v>0</v>
      </c>
      <c r="F21" s="47">
        <f>SUM(Recensement!BE46)</f>
        <v>0</v>
      </c>
      <c r="G21" s="92">
        <f>IF(71000*F21&gt;E21*F21,E21*F21,71000*F21)</f>
        <v>0</v>
      </c>
      <c r="H21" s="81">
        <f t="shared" ref="H21" si="17">IF(G21="",0,IF(G21&gt;E21*F21,0,(E21*F21)-G21))</f>
        <v>0</v>
      </c>
      <c r="I21" s="82">
        <f t="shared" si="8"/>
        <v>0</v>
      </c>
      <c r="J21" s="4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</row>
    <row r="22" spans="1:23" s="15" customFormat="1">
      <c r="A22" s="51" t="s">
        <v>173</v>
      </c>
      <c r="B22" s="83">
        <v>0</v>
      </c>
      <c r="C22" s="84">
        <v>0</v>
      </c>
      <c r="D22" s="85">
        <f>IF(Recensement!BF46&gt;=1,3900*10,0)</f>
        <v>0</v>
      </c>
      <c r="E22" s="86">
        <f t="shared" si="0"/>
        <v>0</v>
      </c>
      <c r="F22" s="47">
        <f>SUM(Recensement!BF46)</f>
        <v>0</v>
      </c>
      <c r="G22" s="92">
        <f>IF(44000*F22&gt;E22*F22,E22*F22,44000*F22)</f>
        <v>0</v>
      </c>
      <c r="H22" s="81">
        <f t="shared" ref="H22" si="18">IF(G22="",0,IF(G22&gt;E22*F22,0,(E22*F22)-G22))</f>
        <v>0</v>
      </c>
      <c r="I22" s="82">
        <f t="shared" si="8"/>
        <v>0</v>
      </c>
      <c r="J22" s="4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3" s="15" customFormat="1">
      <c r="A23" s="51" t="s">
        <v>174</v>
      </c>
      <c r="B23" s="83">
        <v>0</v>
      </c>
      <c r="C23" s="84">
        <v>0</v>
      </c>
      <c r="D23" s="85">
        <f>IF(Recensement!BG46&gt;=1,4300*10,0)</f>
        <v>0</v>
      </c>
      <c r="E23" s="86">
        <f t="shared" si="0"/>
        <v>0</v>
      </c>
      <c r="F23" s="47">
        <f>SUM(Recensement!BG46)</f>
        <v>0</v>
      </c>
      <c r="G23" s="92">
        <f>IF(44000*F23&gt;E23*F23,E23*F23,44000*F23)</f>
        <v>0</v>
      </c>
      <c r="H23" s="81">
        <f t="shared" ref="H23" si="19">IF(G23="",0,IF(G23&gt;E23*F23,0,(E23*F23)-G23))</f>
        <v>0</v>
      </c>
      <c r="I23" s="82">
        <f t="shared" si="8"/>
        <v>0</v>
      </c>
      <c r="J23" s="4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</row>
    <row r="24" spans="1:23" s="15" customFormat="1">
      <c r="A24" s="51" t="s">
        <v>175</v>
      </c>
      <c r="B24" s="83">
        <v>0</v>
      </c>
      <c r="C24" s="84">
        <v>0</v>
      </c>
      <c r="D24" s="85">
        <f>IF(Recensement!BH46&gt;=1,3900*10,0)</f>
        <v>0</v>
      </c>
      <c r="E24" s="86">
        <f t="shared" si="0"/>
        <v>0</v>
      </c>
      <c r="F24" s="47">
        <f>SUM(Recensement!BH46)</f>
        <v>0</v>
      </c>
      <c r="G24" s="92">
        <f>IF(44000*F24&gt;E24*F24,E24*F24,44000*F24)</f>
        <v>0</v>
      </c>
      <c r="H24" s="81">
        <f t="shared" ref="H24" si="20">IF(G24="",0,IF(G24&gt;E24*F24,0,(E24*F24)-G24))</f>
        <v>0</v>
      </c>
      <c r="I24" s="82">
        <f t="shared" si="8"/>
        <v>0</v>
      </c>
      <c r="J24" s="4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</row>
    <row r="25" spans="1:23" s="15" customFormat="1">
      <c r="A25" s="51" t="s">
        <v>176</v>
      </c>
      <c r="B25" s="83">
        <v>0</v>
      </c>
      <c r="C25" s="84">
        <v>0</v>
      </c>
      <c r="D25" s="85">
        <f>IF(Recensement!BI46&gt;=1,4300*10,0)</f>
        <v>0</v>
      </c>
      <c r="E25" s="86">
        <f t="shared" si="0"/>
        <v>0</v>
      </c>
      <c r="F25" s="47">
        <f>SUM(Recensement!BI46)</f>
        <v>0</v>
      </c>
      <c r="G25" s="92">
        <f>IF(44000*F25&gt;E25*F25,E25*F25,44000*F25)</f>
        <v>0</v>
      </c>
      <c r="H25" s="81">
        <f t="shared" ref="H25" si="21">IF(G25="",0,IF(G25&gt;E25*F25,0,(E25*F25)-G25))</f>
        <v>0</v>
      </c>
      <c r="I25" s="82">
        <f t="shared" si="8"/>
        <v>0</v>
      </c>
      <c r="J25" s="4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</row>
    <row r="26" spans="1:23" s="15" customFormat="1" ht="12.75" customHeight="1">
      <c r="A26" s="51" t="s">
        <v>177</v>
      </c>
      <c r="B26" s="83">
        <v>0</v>
      </c>
      <c r="C26" s="84">
        <v>0</v>
      </c>
      <c r="D26" s="85">
        <f>IF(Recensement!BJ46&gt;=1,3900*10,0)</f>
        <v>0</v>
      </c>
      <c r="E26" s="86">
        <f t="shared" si="0"/>
        <v>0</v>
      </c>
      <c r="F26" s="47">
        <f>SUM(Recensement!BJ46)</f>
        <v>0</v>
      </c>
      <c r="G26" s="92">
        <f>IF(35000*F26&gt;E26*F26,E26*F26,35000*F26)</f>
        <v>0</v>
      </c>
      <c r="H26" s="81">
        <f t="shared" ref="H26:H27" si="22">IF(G26="",0,IF(G26&gt;E26*F26,0,(E26*F26)-G26))</f>
        <v>0</v>
      </c>
      <c r="I26" s="82">
        <f t="shared" si="8"/>
        <v>0</v>
      </c>
      <c r="J26" s="4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</row>
    <row r="27" spans="1:23" s="15" customFormat="1" ht="12.75" customHeight="1" thickBot="1">
      <c r="A27" s="51" t="s">
        <v>178</v>
      </c>
      <c r="B27" s="87">
        <v>0</v>
      </c>
      <c r="C27" s="88">
        <v>0</v>
      </c>
      <c r="D27" s="89">
        <f>IF(Recensement!BK46&gt;=1,4300*10,0)</f>
        <v>0</v>
      </c>
      <c r="E27" s="90">
        <f t="shared" si="0"/>
        <v>0</v>
      </c>
      <c r="F27" s="47">
        <f>SUM(Recensement!BK46)</f>
        <v>0</v>
      </c>
      <c r="G27" s="93">
        <f>IF(35000*F27&gt;E27*F27,E27*F27,35000*F27)</f>
        <v>0</v>
      </c>
      <c r="H27" s="94">
        <f t="shared" si="22"/>
        <v>0</v>
      </c>
      <c r="I27" s="95">
        <f t="shared" si="8"/>
        <v>0</v>
      </c>
      <c r="J27" s="4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</row>
    <row r="28" spans="1:23" s="18" customFormat="1" ht="20.25" customHeight="1" thickBot="1">
      <c r="A28" s="59" t="s">
        <v>123</v>
      </c>
      <c r="B28" s="96"/>
      <c r="C28" s="97"/>
      <c r="D28" s="97"/>
      <c r="E28" s="97">
        <f>SUM(E4:E27)</f>
        <v>0</v>
      </c>
      <c r="F28" s="64">
        <f>SUM(F4:F27)</f>
        <v>0</v>
      </c>
      <c r="G28" s="98">
        <f>SUM(G4:G27)</f>
        <v>0</v>
      </c>
      <c r="H28" s="97">
        <f>SUM(H4:H27)</f>
        <v>0</v>
      </c>
      <c r="I28" s="99">
        <f>SUM(I4:I27)</f>
        <v>0</v>
      </c>
      <c r="J28" s="4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</row>
    <row r="29" spans="1:23" s="13" customFormat="1" ht="15" thickBot="1">
      <c r="A29" s="74"/>
      <c r="B29" s="75"/>
      <c r="C29" s="76"/>
      <c r="D29" s="76"/>
      <c r="E29" s="77"/>
      <c r="F29" s="78"/>
      <c r="G29" s="75"/>
      <c r="H29" s="76"/>
      <c r="I29" s="77"/>
      <c r="J29" s="72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</row>
    <row r="30" spans="1:23" s="15" customFormat="1" ht="26.25" thickBot="1">
      <c r="A30" s="63" t="s">
        <v>124</v>
      </c>
      <c r="B30" s="36" t="s">
        <v>12</v>
      </c>
      <c r="C30" s="37" t="s">
        <v>13</v>
      </c>
      <c r="D30" s="37" t="s">
        <v>66</v>
      </c>
      <c r="E30" s="38" t="s">
        <v>67</v>
      </c>
      <c r="F30" s="40"/>
      <c r="G30" s="36" t="s">
        <v>75</v>
      </c>
      <c r="H30" s="37" t="s">
        <v>76</v>
      </c>
      <c r="I30" s="38" t="s">
        <v>67</v>
      </c>
      <c r="J30" s="4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1:23" s="15" customFormat="1">
      <c r="A31" s="49" t="s">
        <v>42</v>
      </c>
      <c r="B31" s="83">
        <v>0</v>
      </c>
      <c r="C31" s="84">
        <v>0</v>
      </c>
      <c r="D31" s="84">
        <v>0</v>
      </c>
      <c r="E31" s="86">
        <f>SUM(B31:D31)</f>
        <v>0</v>
      </c>
      <c r="F31" s="55">
        <v>0</v>
      </c>
      <c r="G31" s="92">
        <f>IF(F31="",0,(E31*F31)*85%)</f>
        <v>0</v>
      </c>
      <c r="H31" s="85">
        <f>IF(A31="Diplôme d'État d'Assistant de Service Social",(E31*F31)-G31,0)</f>
        <v>0</v>
      </c>
      <c r="I31" s="82">
        <f t="shared" si="1"/>
        <v>0</v>
      </c>
      <c r="J31" s="4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</row>
    <row r="32" spans="1:23" s="15" customFormat="1">
      <c r="A32" s="49" t="s">
        <v>43</v>
      </c>
      <c r="B32" s="83">
        <v>0</v>
      </c>
      <c r="C32" s="84">
        <v>0</v>
      </c>
      <c r="D32" s="84">
        <v>0</v>
      </c>
      <c r="E32" s="86">
        <f t="shared" ref="E32:E49" si="23">SUM(B32:D32)</f>
        <v>0</v>
      </c>
      <c r="F32" s="56">
        <v>0</v>
      </c>
      <c r="G32" s="92">
        <f t="shared" ref="G32:G49" si="24">IF(F32="",0,(E32*F32)*85%)</f>
        <v>0</v>
      </c>
      <c r="H32" s="85">
        <f t="shared" ref="H32:H49" si="25">IF(A32="Diplôme d'État d'Assistant de Service Social",(E32*F32)-G32,0)</f>
        <v>0</v>
      </c>
      <c r="I32" s="82">
        <f t="shared" si="1"/>
        <v>0</v>
      </c>
      <c r="J32" s="4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</row>
    <row r="33" spans="1:23" s="15" customFormat="1">
      <c r="A33" s="49" t="s">
        <v>44</v>
      </c>
      <c r="B33" s="83">
        <v>0</v>
      </c>
      <c r="C33" s="84">
        <v>0</v>
      </c>
      <c r="D33" s="84">
        <v>0</v>
      </c>
      <c r="E33" s="86">
        <f t="shared" si="23"/>
        <v>0</v>
      </c>
      <c r="F33" s="56">
        <v>0</v>
      </c>
      <c r="G33" s="92">
        <f t="shared" si="24"/>
        <v>0</v>
      </c>
      <c r="H33" s="85">
        <f t="shared" si="25"/>
        <v>0</v>
      </c>
      <c r="I33" s="82">
        <f t="shared" si="1"/>
        <v>0</v>
      </c>
      <c r="J33" s="4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spans="1:23" s="15" customFormat="1">
      <c r="A34" s="49" t="s">
        <v>65</v>
      </c>
      <c r="B34" s="83">
        <v>0</v>
      </c>
      <c r="C34" s="84">
        <v>0</v>
      </c>
      <c r="D34" s="84">
        <v>0</v>
      </c>
      <c r="E34" s="86">
        <f t="shared" si="23"/>
        <v>0</v>
      </c>
      <c r="F34" s="56">
        <v>0</v>
      </c>
      <c r="G34" s="92">
        <f t="shared" si="24"/>
        <v>0</v>
      </c>
      <c r="H34" s="85">
        <f t="shared" si="25"/>
        <v>0</v>
      </c>
      <c r="I34" s="82">
        <f t="shared" si="1"/>
        <v>0</v>
      </c>
      <c r="J34" s="4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</row>
    <row r="35" spans="1:23" s="15" customFormat="1">
      <c r="A35" s="49" t="s">
        <v>64</v>
      </c>
      <c r="B35" s="83">
        <v>0</v>
      </c>
      <c r="C35" s="84">
        <v>0</v>
      </c>
      <c r="D35" s="84">
        <v>0</v>
      </c>
      <c r="E35" s="86">
        <f t="shared" si="23"/>
        <v>0</v>
      </c>
      <c r="F35" s="56">
        <v>0</v>
      </c>
      <c r="G35" s="92">
        <f t="shared" si="24"/>
        <v>0</v>
      </c>
      <c r="H35" s="85">
        <f t="shared" si="25"/>
        <v>0</v>
      </c>
      <c r="I35" s="82">
        <f t="shared" si="1"/>
        <v>0</v>
      </c>
      <c r="J35" s="4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</row>
    <row r="36" spans="1:23" s="15" customFormat="1">
      <c r="A36" s="49" t="s">
        <v>21</v>
      </c>
      <c r="B36" s="83">
        <v>0</v>
      </c>
      <c r="C36" s="84">
        <v>0</v>
      </c>
      <c r="D36" s="84">
        <v>0</v>
      </c>
      <c r="E36" s="86">
        <f t="shared" si="23"/>
        <v>0</v>
      </c>
      <c r="F36" s="56">
        <v>0</v>
      </c>
      <c r="G36" s="92">
        <f t="shared" si="24"/>
        <v>0</v>
      </c>
      <c r="H36" s="85">
        <f t="shared" si="25"/>
        <v>0</v>
      </c>
      <c r="I36" s="82">
        <f t="shared" si="1"/>
        <v>0</v>
      </c>
      <c r="J36" s="4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</row>
    <row r="37" spans="1:23" s="15" customFormat="1">
      <c r="A37" s="49" t="s">
        <v>45</v>
      </c>
      <c r="B37" s="83">
        <v>0</v>
      </c>
      <c r="C37" s="84">
        <v>0</v>
      </c>
      <c r="D37" s="84">
        <v>0</v>
      </c>
      <c r="E37" s="86">
        <f t="shared" si="23"/>
        <v>0</v>
      </c>
      <c r="F37" s="56">
        <v>0</v>
      </c>
      <c r="G37" s="92">
        <f t="shared" si="24"/>
        <v>0</v>
      </c>
      <c r="H37" s="85">
        <f t="shared" si="25"/>
        <v>0</v>
      </c>
      <c r="I37" s="82">
        <f t="shared" si="1"/>
        <v>0</v>
      </c>
      <c r="J37" s="4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</row>
    <row r="38" spans="1:23" s="15" customFormat="1">
      <c r="A38" s="49" t="s">
        <v>46</v>
      </c>
      <c r="B38" s="83">
        <v>0</v>
      </c>
      <c r="C38" s="84">
        <v>0</v>
      </c>
      <c r="D38" s="84">
        <v>0</v>
      </c>
      <c r="E38" s="86">
        <f t="shared" si="23"/>
        <v>0</v>
      </c>
      <c r="F38" s="56">
        <v>0</v>
      </c>
      <c r="G38" s="92">
        <f t="shared" si="24"/>
        <v>0</v>
      </c>
      <c r="H38" s="85">
        <f t="shared" si="25"/>
        <v>0</v>
      </c>
      <c r="I38" s="82">
        <f t="shared" si="1"/>
        <v>0</v>
      </c>
      <c r="J38" s="4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</row>
    <row r="39" spans="1:23" s="15" customFormat="1">
      <c r="A39" s="49" t="s">
        <v>47</v>
      </c>
      <c r="B39" s="83">
        <v>0</v>
      </c>
      <c r="C39" s="84">
        <v>0</v>
      </c>
      <c r="D39" s="84">
        <v>0</v>
      </c>
      <c r="E39" s="86">
        <f t="shared" si="23"/>
        <v>0</v>
      </c>
      <c r="F39" s="56">
        <v>0</v>
      </c>
      <c r="G39" s="92">
        <f t="shared" si="24"/>
        <v>0</v>
      </c>
      <c r="H39" s="85">
        <f t="shared" si="25"/>
        <v>0</v>
      </c>
      <c r="I39" s="82">
        <f t="shared" si="1"/>
        <v>0</v>
      </c>
      <c r="J39" s="4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</row>
    <row r="40" spans="1:23" s="15" customFormat="1">
      <c r="A40" s="49" t="s">
        <v>22</v>
      </c>
      <c r="B40" s="83">
        <v>0</v>
      </c>
      <c r="C40" s="84">
        <v>0</v>
      </c>
      <c r="D40" s="84">
        <v>0</v>
      </c>
      <c r="E40" s="86">
        <f t="shared" si="23"/>
        <v>0</v>
      </c>
      <c r="F40" s="56">
        <v>0</v>
      </c>
      <c r="G40" s="92">
        <f t="shared" si="24"/>
        <v>0</v>
      </c>
      <c r="H40" s="85">
        <f t="shared" si="25"/>
        <v>0</v>
      </c>
      <c r="I40" s="82">
        <f t="shared" si="1"/>
        <v>0</v>
      </c>
      <c r="J40" s="4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</row>
    <row r="41" spans="1:23" s="15" customFormat="1">
      <c r="A41" s="49" t="s">
        <v>48</v>
      </c>
      <c r="B41" s="83">
        <v>0</v>
      </c>
      <c r="C41" s="84">
        <v>0</v>
      </c>
      <c r="D41" s="84">
        <v>0</v>
      </c>
      <c r="E41" s="86">
        <f t="shared" si="23"/>
        <v>0</v>
      </c>
      <c r="F41" s="57">
        <v>0</v>
      </c>
      <c r="G41" s="92">
        <f t="shared" si="24"/>
        <v>0</v>
      </c>
      <c r="H41" s="85">
        <f t="shared" si="25"/>
        <v>0</v>
      </c>
      <c r="I41" s="82">
        <f t="shared" si="1"/>
        <v>0</v>
      </c>
      <c r="J41" s="4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</row>
    <row r="42" spans="1:23" s="15" customFormat="1">
      <c r="A42" s="49" t="s">
        <v>23</v>
      </c>
      <c r="B42" s="83">
        <v>0</v>
      </c>
      <c r="C42" s="84">
        <v>0</v>
      </c>
      <c r="D42" s="84">
        <v>0</v>
      </c>
      <c r="E42" s="86">
        <f t="shared" si="23"/>
        <v>0</v>
      </c>
      <c r="F42" s="57">
        <v>0</v>
      </c>
      <c r="G42" s="92">
        <f t="shared" si="24"/>
        <v>0</v>
      </c>
      <c r="H42" s="85">
        <f t="shared" si="25"/>
        <v>0</v>
      </c>
      <c r="I42" s="82">
        <f t="shared" si="1"/>
        <v>0</v>
      </c>
      <c r="J42" s="4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</row>
    <row r="43" spans="1:23" s="15" customFormat="1">
      <c r="A43" s="49" t="s">
        <v>24</v>
      </c>
      <c r="B43" s="83">
        <v>0</v>
      </c>
      <c r="C43" s="84">
        <v>0</v>
      </c>
      <c r="D43" s="84">
        <v>0</v>
      </c>
      <c r="E43" s="86">
        <f t="shared" si="23"/>
        <v>0</v>
      </c>
      <c r="F43" s="57">
        <v>0</v>
      </c>
      <c r="G43" s="92">
        <f t="shared" si="24"/>
        <v>0</v>
      </c>
      <c r="H43" s="85">
        <f t="shared" si="25"/>
        <v>0</v>
      </c>
      <c r="I43" s="82">
        <f t="shared" si="1"/>
        <v>0</v>
      </c>
      <c r="J43" s="4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</row>
    <row r="44" spans="1:23" s="15" customFormat="1">
      <c r="A44" s="49" t="s">
        <v>25</v>
      </c>
      <c r="B44" s="83">
        <v>0</v>
      </c>
      <c r="C44" s="84">
        <v>0</v>
      </c>
      <c r="D44" s="84">
        <v>0</v>
      </c>
      <c r="E44" s="86">
        <f t="shared" si="23"/>
        <v>0</v>
      </c>
      <c r="F44" s="57">
        <v>0</v>
      </c>
      <c r="G44" s="92">
        <f t="shared" si="24"/>
        <v>0</v>
      </c>
      <c r="H44" s="85">
        <f t="shared" si="25"/>
        <v>0</v>
      </c>
      <c r="I44" s="82">
        <f t="shared" si="1"/>
        <v>0</v>
      </c>
      <c r="J44" s="4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</row>
    <row r="45" spans="1:23" s="15" customFormat="1">
      <c r="A45" s="49" t="s">
        <v>26</v>
      </c>
      <c r="B45" s="83">
        <v>0</v>
      </c>
      <c r="C45" s="84">
        <v>0</v>
      </c>
      <c r="D45" s="84">
        <v>0</v>
      </c>
      <c r="E45" s="86">
        <f t="shared" si="23"/>
        <v>0</v>
      </c>
      <c r="F45" s="57">
        <v>0</v>
      </c>
      <c r="G45" s="92">
        <f t="shared" si="24"/>
        <v>0</v>
      </c>
      <c r="H45" s="85">
        <f t="shared" si="25"/>
        <v>0</v>
      </c>
      <c r="I45" s="82">
        <f t="shared" si="1"/>
        <v>0</v>
      </c>
      <c r="J45" s="4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</row>
    <row r="46" spans="1:23" s="15" customFormat="1">
      <c r="A46" s="49" t="s">
        <v>49</v>
      </c>
      <c r="B46" s="83">
        <v>0</v>
      </c>
      <c r="C46" s="84">
        <v>0</v>
      </c>
      <c r="D46" s="84">
        <v>0</v>
      </c>
      <c r="E46" s="86">
        <f t="shared" si="23"/>
        <v>0</v>
      </c>
      <c r="F46" s="57">
        <v>0</v>
      </c>
      <c r="G46" s="92">
        <f t="shared" si="24"/>
        <v>0</v>
      </c>
      <c r="H46" s="85">
        <f t="shared" si="25"/>
        <v>0</v>
      </c>
      <c r="I46" s="82">
        <f t="shared" si="1"/>
        <v>0</v>
      </c>
      <c r="J46" s="4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</row>
    <row r="47" spans="1:23" s="15" customFormat="1">
      <c r="A47" s="49" t="s">
        <v>50</v>
      </c>
      <c r="B47" s="83">
        <v>0</v>
      </c>
      <c r="C47" s="84">
        <v>0</v>
      </c>
      <c r="D47" s="84">
        <v>0</v>
      </c>
      <c r="E47" s="86">
        <f t="shared" si="23"/>
        <v>0</v>
      </c>
      <c r="F47" s="57">
        <v>0</v>
      </c>
      <c r="G47" s="92">
        <f t="shared" si="24"/>
        <v>0</v>
      </c>
      <c r="H47" s="85">
        <f t="shared" si="25"/>
        <v>0</v>
      </c>
      <c r="I47" s="82">
        <f t="shared" si="1"/>
        <v>0</v>
      </c>
      <c r="J47" s="4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</row>
    <row r="48" spans="1:23" s="15" customFormat="1">
      <c r="A48" s="49" t="s">
        <v>51</v>
      </c>
      <c r="B48" s="83">
        <v>0</v>
      </c>
      <c r="C48" s="84">
        <v>0</v>
      </c>
      <c r="D48" s="84">
        <v>0</v>
      </c>
      <c r="E48" s="86">
        <f t="shared" si="23"/>
        <v>0</v>
      </c>
      <c r="F48" s="57">
        <v>0</v>
      </c>
      <c r="G48" s="92">
        <f t="shared" si="24"/>
        <v>0</v>
      </c>
      <c r="H48" s="85">
        <f t="shared" si="25"/>
        <v>0</v>
      </c>
      <c r="I48" s="82">
        <f t="shared" si="1"/>
        <v>0</v>
      </c>
      <c r="J48" s="4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</row>
    <row r="49" spans="1:23" s="15" customFormat="1" ht="13.5" thickBot="1">
      <c r="A49" s="49" t="s">
        <v>27</v>
      </c>
      <c r="B49" s="87">
        <v>0</v>
      </c>
      <c r="C49" s="88">
        <v>0</v>
      </c>
      <c r="D49" s="88">
        <v>0</v>
      </c>
      <c r="E49" s="90">
        <f t="shared" si="23"/>
        <v>0</v>
      </c>
      <c r="F49" s="58">
        <v>0</v>
      </c>
      <c r="G49" s="93">
        <f t="shared" si="24"/>
        <v>0</v>
      </c>
      <c r="H49" s="89">
        <f t="shared" si="25"/>
        <v>0</v>
      </c>
      <c r="I49" s="95">
        <f t="shared" si="1"/>
        <v>0</v>
      </c>
      <c r="J49" s="4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</row>
    <row r="50" spans="1:23" s="18" customFormat="1" ht="20.25" customHeight="1" thickBot="1">
      <c r="A50" s="59" t="s">
        <v>126</v>
      </c>
      <c r="B50" s="96"/>
      <c r="C50" s="97"/>
      <c r="D50" s="97"/>
      <c r="E50" s="99">
        <f>SUM(E31:E49)</f>
        <v>0</v>
      </c>
      <c r="F50" s="60">
        <f>SUM(F31:F49)</f>
        <v>0</v>
      </c>
      <c r="G50" s="103">
        <f>SUM(G31:G49)</f>
        <v>0</v>
      </c>
      <c r="H50" s="103">
        <f t="shared" ref="H50:I50" si="26">SUM(H31:H49)</f>
        <v>0</v>
      </c>
      <c r="I50" s="104">
        <f t="shared" si="26"/>
        <v>0</v>
      </c>
      <c r="J50" s="4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</row>
    <row r="51" spans="1:23" s="11" customFormat="1" ht="20.25" customHeight="1" thickBot="1">
      <c r="A51" s="59" t="s">
        <v>127</v>
      </c>
      <c r="B51" s="100"/>
      <c r="C51" s="101"/>
      <c r="D51" s="101"/>
      <c r="E51" s="102">
        <f>SUM(E28+E50)</f>
        <v>0</v>
      </c>
      <c r="F51" s="54">
        <f>SUM(F28+F50)</f>
        <v>0</v>
      </c>
      <c r="G51" s="97">
        <f>SUM(G28+G50)</f>
        <v>0</v>
      </c>
      <c r="H51" s="97">
        <f>SUM(H28+H50)</f>
        <v>0</v>
      </c>
      <c r="I51" s="99">
        <f>SUM(I28+I50)</f>
        <v>0</v>
      </c>
      <c r="J51" s="61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</row>
    <row r="52" spans="1:23" ht="12.75" customHeight="1">
      <c r="A52" s="65" t="s">
        <v>134</v>
      </c>
      <c r="B52" s="11"/>
      <c r="C52" s="11"/>
      <c r="D52" s="11"/>
      <c r="E52" s="11"/>
      <c r="F52" s="11"/>
      <c r="G52" s="11"/>
      <c r="H52" s="20"/>
    </row>
    <row r="53" spans="1:23" ht="12.75" customHeight="1">
      <c r="A53" s="11"/>
      <c r="B53" s="11"/>
      <c r="C53" s="11"/>
      <c r="D53" s="11"/>
      <c r="E53" s="11"/>
      <c r="F53" s="11"/>
      <c r="G53" s="11"/>
      <c r="H53" s="20"/>
    </row>
    <row r="54" spans="1:23" ht="12.75" customHeight="1">
      <c r="A54" s="11"/>
      <c r="B54" s="11"/>
      <c r="C54" s="11"/>
      <c r="D54" s="11"/>
      <c r="E54" s="11"/>
      <c r="F54" s="11"/>
      <c r="G54" s="11"/>
      <c r="H54" s="20"/>
    </row>
    <row r="55" spans="1:23" ht="12.75" customHeight="1">
      <c r="A55" s="11"/>
      <c r="B55" s="11"/>
      <c r="C55" s="11"/>
      <c r="D55" s="11"/>
      <c r="E55" s="11"/>
      <c r="F55" s="11"/>
      <c r="G55" s="11"/>
      <c r="H55" s="20"/>
    </row>
  </sheetData>
  <sheetProtection algorithmName="SHA-512" hashValue="NrNA4XeqGJo6KpJ73+7jKJ/2r4Nv6rr+zZSLP1lPBbvLgF6mEWfHJ1QoXWKR4Vn9epQYPMEatgUoojVi+XHbyQ==" saltValue="d5WOXybPAFpivkAfjXpQgQ==" spinCount="100000" sheet="1" objects="1" scenarios="1"/>
  <mergeCells count="3">
    <mergeCell ref="B2:E2"/>
    <mergeCell ref="F2:F3"/>
    <mergeCell ref="G2:I2"/>
  </mergeCells>
  <printOptions horizontalCentered="1"/>
  <pageMargins left="0.23622047244094491" right="0.23622047244094491" top="0.35433070866141736" bottom="0.15748031496062992" header="0.31496062992125984" footer="0.31496062992125984"/>
  <pageSetup paperSize="9" scale="65" fitToWidth="0" orientation="landscape" r:id="rId1"/>
  <headerFooter alignWithMargins="0"/>
  <ignoredErrors>
    <ignoredError sqref="E28 I28 D10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Données!$B$12:$B$30</xm:f>
          </x14:formula1>
          <xm:sqref>A31:A49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F210C-30D2-4244-9E7E-C4BFDE0FDE79}">
  <sheetPr>
    <pageSetUpPr fitToPage="1"/>
  </sheetPr>
  <dimension ref="A1:BR337"/>
  <sheetViews>
    <sheetView workbookViewId="0">
      <selection activeCell="C9" sqref="C9"/>
    </sheetView>
  </sheetViews>
  <sheetFormatPr baseColWidth="10" defaultColWidth="11.42578125" defaultRowHeight="20.25"/>
  <cols>
    <col min="1" max="1" width="4.140625" style="138" customWidth="1"/>
    <col min="2" max="2" width="39" style="139" bestFit="1" customWidth="1"/>
    <col min="3" max="3" width="25.42578125" style="139" bestFit="1" customWidth="1"/>
    <col min="4" max="4" width="38.140625" style="139" customWidth="1"/>
    <col min="5" max="5" width="47.85546875" style="139" bestFit="1" customWidth="1"/>
    <col min="6" max="6" width="23.5703125" style="139" bestFit="1" customWidth="1"/>
    <col min="7" max="7" width="14.42578125" style="122" bestFit="1" customWidth="1"/>
    <col min="8" max="9" width="20.7109375" style="122" customWidth="1"/>
    <col min="10" max="10" width="16.7109375" style="122" bestFit="1" customWidth="1"/>
    <col min="11" max="11" width="11.42578125" style="122"/>
    <col min="12" max="26" width="11.42578125" style="120"/>
    <col min="27" max="16384" width="11.42578125" style="139"/>
  </cols>
  <sheetData>
    <row r="1" spans="1:70" s="141" customFormat="1" ht="75" customHeight="1">
      <c r="B1" s="142"/>
      <c r="C1" s="142"/>
      <c r="D1" s="142"/>
      <c r="E1" s="142"/>
      <c r="F1" s="143"/>
      <c r="G1" s="143"/>
      <c r="H1" s="143"/>
      <c r="I1" s="140"/>
      <c r="J1" s="140"/>
      <c r="K1" s="140"/>
      <c r="L1" s="144"/>
      <c r="M1" s="144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4"/>
      <c r="AX1" s="144"/>
      <c r="AY1" s="144"/>
      <c r="AZ1" s="144"/>
      <c r="BA1" s="144"/>
      <c r="BB1" s="144"/>
      <c r="BC1" s="144"/>
      <c r="BD1" s="144"/>
      <c r="BE1" s="144"/>
      <c r="BF1" s="144"/>
      <c r="BG1" s="144"/>
      <c r="BH1" s="144"/>
      <c r="BI1" s="144"/>
      <c r="BJ1" s="146"/>
      <c r="BK1" s="146"/>
      <c r="BL1" s="146"/>
      <c r="BM1" s="146"/>
      <c r="BN1" s="146"/>
      <c r="BO1" s="146"/>
      <c r="BP1" s="146"/>
      <c r="BQ1" s="146"/>
      <c r="BR1" s="146"/>
    </row>
    <row r="2" spans="1:70" s="119" customFormat="1" ht="8.1" customHeight="1">
      <c r="A2" s="121"/>
      <c r="B2" s="121"/>
      <c r="C2" s="121"/>
      <c r="D2" s="121"/>
      <c r="E2" s="121"/>
      <c r="F2" s="121"/>
      <c r="G2" s="118"/>
      <c r="H2" s="118"/>
      <c r="I2" s="118"/>
      <c r="J2" s="118"/>
      <c r="K2" s="118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</row>
    <row r="3" spans="1:70" s="124" customFormat="1" ht="30.75" customHeight="1">
      <c r="A3" s="240" t="str">
        <f>IF(Recensement!B2="SÉLECTIONNER VOTRE ÉTABLISSEMENT","",Recensement!B2)</f>
        <v/>
      </c>
      <c r="B3" s="240"/>
      <c r="C3" s="240"/>
      <c r="D3" s="240"/>
      <c r="E3" s="240"/>
      <c r="F3" s="240"/>
      <c r="G3" s="240"/>
      <c r="H3" s="240"/>
      <c r="I3" s="240"/>
      <c r="J3" s="122"/>
      <c r="K3" s="122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</row>
    <row r="4" spans="1:70" s="126" customFormat="1" ht="8.1" customHeight="1">
      <c r="A4" s="244"/>
      <c r="B4" s="244"/>
      <c r="C4" s="244"/>
      <c r="D4" s="244"/>
      <c r="E4" s="244"/>
      <c r="F4" s="244"/>
      <c r="G4" s="122"/>
      <c r="H4" s="122"/>
      <c r="I4" s="122"/>
      <c r="J4" s="122"/>
      <c r="K4" s="122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</row>
    <row r="5" spans="1:70" s="128" customFormat="1" ht="8.1" customHeight="1">
      <c r="A5" s="245"/>
      <c r="B5" s="245"/>
      <c r="C5" s="245"/>
      <c r="D5" s="245"/>
      <c r="E5" s="245"/>
      <c r="F5" s="245"/>
      <c r="G5" s="122"/>
      <c r="H5" s="122"/>
      <c r="I5" s="122"/>
      <c r="J5" s="122"/>
      <c r="K5" s="122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7"/>
    </row>
    <row r="6" spans="1:70" s="124" customFormat="1" ht="30.75" customHeight="1">
      <c r="A6" s="240" t="s">
        <v>144</v>
      </c>
      <c r="B6" s="240"/>
      <c r="C6" s="240"/>
      <c r="D6" s="240"/>
      <c r="E6" s="240"/>
      <c r="F6" s="240"/>
      <c r="G6" s="241" t="s">
        <v>145</v>
      </c>
      <c r="H6" s="241"/>
      <c r="I6" s="241"/>
      <c r="J6" s="122"/>
      <c r="K6" s="122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</row>
    <row r="7" spans="1:70" s="168" customFormat="1" ht="8.1" customHeight="1">
      <c r="A7" s="243"/>
      <c r="B7" s="243"/>
      <c r="C7" s="243"/>
      <c r="D7" s="243"/>
      <c r="E7" s="243"/>
      <c r="F7" s="243"/>
      <c r="G7" s="166"/>
      <c r="H7" s="166"/>
      <c r="I7" s="166"/>
      <c r="J7" s="166"/>
      <c r="K7" s="166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</row>
    <row r="8" spans="1:70" s="172" customFormat="1" ht="15.75" customHeight="1">
      <c r="A8" s="238">
        <v>1</v>
      </c>
      <c r="B8" s="169" t="s">
        <v>149</v>
      </c>
      <c r="C8" s="169" t="s">
        <v>146</v>
      </c>
      <c r="D8" s="169" t="s">
        <v>150</v>
      </c>
      <c r="E8" s="169" t="s">
        <v>151</v>
      </c>
      <c r="F8" s="170" t="s">
        <v>152</v>
      </c>
      <c r="G8" s="170" t="s">
        <v>147</v>
      </c>
      <c r="H8" s="239" t="s">
        <v>148</v>
      </c>
      <c r="I8" s="239"/>
      <c r="J8" s="170"/>
      <c r="K8" s="170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</row>
    <row r="9" spans="1:70" s="175" customFormat="1" ht="15.75" customHeight="1">
      <c r="A9" s="238"/>
      <c r="B9" s="194" t="str">
        <f>IF(Recensement!F5="Oui",Recensement!C5,IF(Recensement!F6="Oui",Recensement!C6,IF(Recensement!F7="Oui",Recensement!C7,IF(Recensement!F8="Oui",Recensement!C8,IF(Recensement!F9="Oui",Recensement!C9,IF(Recensement!F10="Oui",Recensement!C10,IF(Recensement!F11="Oui",Recensement!C11,IF(Recensement!F12="Oui",Recensement!C12,IF(Recensement!F13="Oui",Recensement!C13,IF(Recensement!F14="Oui",Recensement!C14,IF(Recensement!F15="Oui",Recensement!C15,IF(Recensement!F16="Oui",Recensement!C16,IF(Recensement!F17="Oui",Recensement!C17,IF(Recensement!F18="Oui",Recensement!C18,IF(Recensement!F19="Oui",Recensement!C19,IF(Recensement!F20="Oui",Recensement!C20,IF(Recensement!F21="Oui",Recensement!C21,IF(Recensement!F22="Oui",Recensement!C22,IF(Recensement!F23="Oui",Recensement!C23,IF(Recensement!F24="Oui",Recensement!C24,IF(Recensement!F25="Oui",Recensement!C25,IF(Recensement!F26="Oui",Recensement!C26,IF(Recensement!F27="Oui",Recensement!C27,IF(Recensement!F28="Oui",Recensement!C28,IF(Recensement!F29="Oui",Recensement!C29,IF(Recensement!F30="Oui",Recensement!C30,IF(Recensement!F31="Oui",Recensement!C31,IF(Recensement!F32="Oui",Recensement!C32,IF(Recensement!F33="Oui",Recensement!C33,IF(Recensement!F34="Oui",Recensement!C34,IF(Recensement!F35="Oui",Recensement!C35,IF(Recensement!F36="Oui",Recensement!C36,IF(Recensement!F37="Oui",Recensement!C37,IF(Recensement!F38="Oui",Recensement!C38,IF(Recensement!F39="Oui",Recensement!C39,IF(Recensement!F40="Oui",Recensement!C40,IF(Recensement!F41="Oui",Recensement!C41,IF(Recensement!F42="Oui",Recensement!C42,IF(Recensement!F43="Oui",Recensement!C43,IF(Recensement!F44="Oui",Recensement!C44,""))))))))))))))))))))))))))))))))))))))))</f>
        <v/>
      </c>
      <c r="C9" s="173"/>
      <c r="D9" s="195" t="str">
        <f>IF(Recensement!F5="Oui",Recensement!D5,IF(Recensement!F6="Oui",Recensement!D6,IF(Recensement!F7="Oui",Recensement!D7,IF(Recensement!F8="Oui",Recensement!D8,IF(Recensement!F9="Oui",Recensement!D9,IF(Recensement!F10="Oui",Recensement!D10,IF(Recensement!F11="Oui",Recensement!D11,IF(Recensement!F12="Oui",Recensement!D12,IF(Recensement!F13="Oui",Recensement!D13,IF(Recensement!F14="Oui",Recensement!D14,IF(Recensement!F15="Oui",Recensement!D15,IF(Recensement!F16="Oui",Recensement!D16,IF(Recensement!F17="Oui",Recensement!D17,IF(Recensement!F18="Oui",Recensement!D18,IF(Recensement!F19="Oui",Recensement!D19,IF(Recensement!F20="Oui",Recensement!D20,IF(Recensement!F21="Oui",Recensement!D21,IF(Recensement!F22="Oui",Recensement!D22,IF(Recensement!F23="Oui",Recensement!D23,IF(Recensement!F24="Oui",Recensement!D24,IF(Recensement!F25="Oui",Recensement!D25,IF(Recensement!F26="Oui",Recensement!D26,IF(Recensement!F27="Oui",Recensement!D27,IF(Recensement!F28="Oui",Recensement!D28,IF(Recensement!F29="Oui",Recensement!D29,IF(Recensement!F30="Oui",Recensement!D30,IF(Recensement!F31="Oui",Recensement!D31,IF(Recensement!F32="Oui",Recensement!D32,IF(Recensement!F33="Oui",Recensement!D33,IF(Recensement!F34="Oui",Recensement!D34,IF(Recensement!F35="Oui",Recensement!D35,IF(Recensement!F36="Oui",Recensement!D36,IF(Recensement!F37="Oui",Recensement!D37,IF(Recensement!F38="Oui",Recensement!D38,IF(Recensement!F39="Oui",Recensement!D39,IF(Recensement!F40="Oui",Recensement!D40,IF(Recensement!F41="Oui",Recensement!D41,IF(Recensement!F42="Oui",Recensement!D42,IF(Recensement!F43="Oui",Recensement!D43,IF(Recensement!F44="Oui",Recensement!D44,""))))))))))))))))))))))))))))))))))))))))</f>
        <v/>
      </c>
      <c r="E9" s="195" t="str">
        <f>IF(Recensement!F5="Oui",Recensement!E5,IF(Recensement!F6="Oui",Recensement!E6,IF(Recensement!F7="Oui",Recensement!E7,IF(Recensement!F8="Oui",Recensement!E8,IF(Recensement!F9="Oui",Recensement!E9,IF(Recensement!F10="Oui",Recensement!E10,IF(Recensement!F11="Oui",Recensement!E11,IF(Recensement!F12="Oui",Recensement!E12,IF(Recensement!F13="Oui",Recensement!E13,IF(Recensement!F14="Oui",Recensement!E14,IF(Recensement!F15="Oui",Recensement!E15,IF(Recensement!F16="Oui",Recensement!E16,IF(Recensement!F17="Oui",Recensement!E17,IF(Recensement!F18="Oui",Recensement!E18,IF(Recensement!F19="Oui",Recensement!E19,IF(Recensement!F20="Oui",Recensement!E20,IF(Recensement!F21="Oui",Recensement!E21,IF(Recensement!F22="Oui",Recensement!E22,IF(Recensement!F23="Oui",Recensement!E23,IF(Recensement!F24="Oui",Recensement!E24,IF(Recensement!F25="Oui",Recensement!E25,IF(Recensement!F26="Oui",Recensement!E26,IF(Recensement!F27="Oui",Recensement!E27,IF(Recensement!F28="Oui",Recensement!E28,IF(Recensement!F29="Oui",Recensement!E29,IF(Recensement!F30="Oui",Recensement!E30,IF(Recensement!F31="Oui",Recensement!E31,IF(Recensement!F32="Oui",Recensement!E32,IF(Recensement!F33="Oui",Recensement!E33,IF(Recensement!F34="Oui",Recensement!E34,IF(Recensement!F35="Oui",Recensement!E35,IF(Recensement!F36="Oui",Recensement!E36,IF(Recensement!F37="Oui",Recensement!E37,IF(Recensement!F38="Oui",Recensement!E38,IF(Recensement!F39="Oui",Recensement!E39,IF(Recensement!F40="Oui",Recensement!E40,IF(Recensement!F41="Oui",Recensement!E41,IF(Recensement!F42="Oui",Recensement!E42,IF(Recensement!F43="Oui",Recensement!E43,IF(Recensement!F44="Oui",Recensement!E44,""))))))))))))))))))))))))))))))))))))))))</f>
        <v/>
      </c>
      <c r="F9" s="191"/>
      <c r="G9" s="193"/>
      <c r="H9" s="239"/>
      <c r="I9" s="239"/>
      <c r="J9" s="170"/>
      <c r="K9" s="170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</row>
    <row r="10" spans="1:70" s="168" customFormat="1" ht="8.25">
      <c r="A10" s="166"/>
      <c r="B10" s="176"/>
      <c r="C10" s="176"/>
      <c r="D10" s="176"/>
      <c r="E10" s="176"/>
      <c r="F10" s="176"/>
      <c r="G10" s="166"/>
      <c r="H10" s="189"/>
      <c r="I10" s="189"/>
      <c r="J10" s="166"/>
      <c r="K10" s="166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</row>
    <row r="11" spans="1:70" s="175" customFormat="1" ht="15.75" customHeight="1">
      <c r="A11" s="238">
        <v>2</v>
      </c>
      <c r="B11" s="169" t="s">
        <v>149</v>
      </c>
      <c r="C11" s="169" t="s">
        <v>146</v>
      </c>
      <c r="D11" s="169" t="s">
        <v>150</v>
      </c>
      <c r="E11" s="169" t="s">
        <v>151</v>
      </c>
      <c r="F11" s="170" t="s">
        <v>152</v>
      </c>
      <c r="G11" s="170" t="s">
        <v>147</v>
      </c>
      <c r="H11" s="239" t="s">
        <v>148</v>
      </c>
      <c r="I11" s="239"/>
      <c r="J11" s="170"/>
      <c r="K11" s="170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</row>
    <row r="12" spans="1:70" s="175" customFormat="1" ht="15.75" customHeight="1">
      <c r="A12" s="238"/>
      <c r="B12" s="194" t="str">
        <f>IF(Recensement!F6="Oui",Recensement!C6,IF(Recensement!F7="Oui",Recensement!C7,IF(Recensement!F8="Oui",Recensement!C8,IF(Recensement!F9="Oui",Recensement!C9,IF(Recensement!F10="Oui",Recensement!C10,IF(Recensement!F11="Oui",Recensement!C11,IF(Recensement!F12="Oui",Recensement!C12,IF(Recensement!F13="Oui",Recensement!C13,IF(Recensement!F14="Oui",Recensement!C14,IF(Recensement!F15="Oui",Recensement!C15,IF(Recensement!F16="Oui",Recensement!C16,IF(Recensement!F17="Oui",Recensement!C17,IF(Recensement!F18="Oui",Recensement!C18,IF(Recensement!F19="Oui",Recensement!C19,IF(Recensement!F20="Oui",Recensement!C20,IF(Recensement!F21="Oui",Recensement!C21,IF(Recensement!F22="Oui",Recensement!C22,IF(Recensement!F23="Oui",Recensement!C23,IF(Recensement!F24="Oui",Recensement!C24,IF(Recensement!F25="Oui",Recensement!C25,IF(Recensement!F26="Oui",Recensement!C26,IF(Recensement!F27="Oui",Recensement!C27,IF(Recensement!F28="Oui",Recensement!C28,IF(Recensement!F29="Oui",Recensement!C29,IF(Recensement!F30="Oui",Recensement!C30,IF(Recensement!F31="Oui",Recensement!C31,IF(Recensement!F32="Oui",Recensement!C32,IF(Recensement!F33="Oui",Recensement!C33,IF(Recensement!F34="Oui",Recensement!C34,IF(Recensement!F35="Oui",Recensement!C35,IF(Recensement!F36="Oui",Recensement!C36,IF(Recensement!F37="Oui",Recensement!C37,IF(Recensement!F38="Oui",Recensement!C38,IF(Recensement!F39="Oui",Recensement!C39,IF(Recensement!F40="Oui",Recensement!C40,IF(Recensement!F41="Oui",Recensement!C41,IF(Recensement!F42="Oui",Recensement!C42,IF(Recensement!F43="Oui",Recensement!C43,IF(Recensement!F44="Oui",Recensement!C44,"")))))))))))))))))))))))))))))))))))))))</f>
        <v/>
      </c>
      <c r="C12" s="173"/>
      <c r="D12" s="195" t="str">
        <f>IF(Recensement!F6="Oui",Recensement!D6,IF(Recensement!F7="Oui",Recensement!D7,IF(Recensement!F8="Oui",Recensement!D8,IF(Recensement!F9="Oui",Recensement!D9,IF(Recensement!F10="Oui",Recensement!D10,IF(Recensement!F11="Oui",Recensement!D11,IF(Recensement!F12="Oui",Recensement!D12,IF(Recensement!F13="Oui",Recensement!D13,IF(Recensement!F14="Oui",Recensement!D14,IF(Recensement!F15="Oui",Recensement!D15,IF(Recensement!F16="Oui",Recensement!D16,IF(Recensement!F17="Oui",Recensement!D17,IF(Recensement!F18="Oui",Recensement!D18,IF(Recensement!F19="Oui",Recensement!D19,IF(Recensement!F20="Oui",Recensement!D20,IF(Recensement!F21="Oui",Recensement!D21,IF(Recensement!F22="Oui",Recensement!D22,IF(Recensement!F23="Oui",Recensement!D23,IF(Recensement!F24="Oui",Recensement!D24,IF(Recensement!F25="Oui",Recensement!D25,IF(Recensement!F26="Oui",Recensement!D26,IF(Recensement!F27="Oui",Recensement!D27,IF(Recensement!F28="Oui",Recensement!D28,IF(Recensement!F29="Oui",Recensement!D29,IF(Recensement!F30="Oui",Recensement!D30,IF(Recensement!F31="Oui",Recensement!D31,IF(Recensement!F32="Oui",Recensement!D32,IF(Recensement!F33="Oui",Recensement!D33,IF(Recensement!F34="Oui",Recensement!D34,IF(Recensement!F35="Oui",Recensement!D35,IF(Recensement!F36="Oui",Recensement!D36,IF(Recensement!F37="Oui",Recensement!D37,IF(Recensement!F38="Oui",Recensement!D38,IF(Recensement!F39="Oui",Recensement!D39,IF(Recensement!F40="Oui",Recensement!D40,IF(Recensement!F41="Oui",Recensement!D41,IF(Recensement!F42="Oui",Recensement!D42,IF(Recensement!F43="Oui",Recensement!D43,IF(Recensement!F44="Oui",Recensement!D44,"")))))))))))))))))))))))))))))))))))))))</f>
        <v/>
      </c>
      <c r="E12" s="195" t="str">
        <f>IF(Recensement!F6="Oui",Recensement!E6,IF(Recensement!F7="Oui",Recensement!E7,IF(Recensement!F8="Oui",Recensement!E8,IF(Recensement!F9="Oui",Recensement!E9,IF(Recensement!F10="Oui",Recensement!E10,IF(Recensement!F11="Oui",Recensement!E11,IF(Recensement!F12="Oui",Recensement!E12,IF(Recensement!F13="Oui",Recensement!E13,IF(Recensement!F14="Oui",Recensement!E14,IF(Recensement!F15="Oui",Recensement!E15,IF(Recensement!F16="Oui",Recensement!E16,IF(Recensement!F17="Oui",Recensement!E17,IF(Recensement!F18="Oui",Recensement!E18,IF(Recensement!F19="Oui",Recensement!E19,IF(Recensement!F20="Oui",Recensement!E20,IF(Recensement!F21="Oui",Recensement!E21,IF(Recensement!F22="Oui",Recensement!E22,IF(Recensement!F23="Oui",Recensement!E23,IF(Recensement!F24="Oui",Recensement!E24,IF(Recensement!F25="Oui",Recensement!E25,IF(Recensement!F26="Oui",Recensement!E26,IF(Recensement!F27="Oui",Recensement!E27,IF(Recensement!F28="Oui",Recensement!E28,IF(Recensement!F29="Oui",Recensement!E29,IF(Recensement!F30="Oui",Recensement!E30,IF(Recensement!F31="Oui",Recensement!E31,IF(Recensement!F32="Oui",Recensement!E32,IF(Recensement!F33="Oui",Recensement!E33,IF(Recensement!F34="Oui",Recensement!E34,IF(Recensement!F35="Oui",Recensement!E35,IF(Recensement!F36="Oui",Recensement!E36,IF(Recensement!F37="Oui",Recensement!E37,IF(Recensement!F38="Oui",Recensement!E38,IF(Recensement!F39="Oui",Recensement!E39,IF(Recensement!F40="Oui",Recensement!E40,IF(Recensement!F41="Oui",Recensement!E41,IF(Recensement!F42="Oui",Recensement!E42,IF(Recensement!F43="Oui",Recensement!E43,IF(Recensement!F44="Oui",Recensement!E44,"")))))))))))))))))))))))))))))))))))))))</f>
        <v/>
      </c>
      <c r="F12" s="191"/>
      <c r="G12" s="193"/>
      <c r="H12" s="239"/>
      <c r="I12" s="239"/>
      <c r="J12" s="170"/>
      <c r="K12" s="170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</row>
    <row r="13" spans="1:70" s="168" customFormat="1" ht="8.25">
      <c r="A13" s="166"/>
      <c r="B13" s="177"/>
      <c r="C13" s="177"/>
      <c r="D13" s="176"/>
      <c r="E13" s="178"/>
      <c r="F13" s="179"/>
      <c r="G13" s="166"/>
      <c r="H13" s="189"/>
      <c r="I13" s="189"/>
      <c r="J13" s="166"/>
      <c r="K13" s="166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</row>
    <row r="14" spans="1:70" s="175" customFormat="1" ht="15.75" customHeight="1">
      <c r="A14" s="238">
        <v>3</v>
      </c>
      <c r="B14" s="169" t="s">
        <v>149</v>
      </c>
      <c r="C14" s="169" t="s">
        <v>146</v>
      </c>
      <c r="D14" s="169" t="s">
        <v>150</v>
      </c>
      <c r="E14" s="169" t="s">
        <v>151</v>
      </c>
      <c r="F14" s="170" t="s">
        <v>152</v>
      </c>
      <c r="G14" s="170" t="s">
        <v>147</v>
      </c>
      <c r="H14" s="239" t="s">
        <v>148</v>
      </c>
      <c r="I14" s="239"/>
      <c r="J14" s="170"/>
      <c r="K14" s="170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</row>
    <row r="15" spans="1:70" s="175" customFormat="1" ht="15.75" customHeight="1">
      <c r="A15" s="238"/>
      <c r="B15" s="194" t="str">
        <f>IF(Recensement!F7="Oui",Recensement!C7,IF(Recensement!F8="Oui",Recensement!C8,IF(Recensement!F9="Oui",Recensement!C9,IF(Recensement!F10="Oui",Recensement!C10,IF(Recensement!F11="Oui",Recensement!C11,IF(Recensement!F12="Oui",Recensement!C12,IF(Recensement!F13="Oui",Recensement!C13,IF(Recensement!F14="Oui",Recensement!C14,IF(Recensement!F15="Oui",Recensement!C15,IF(Recensement!F16="Oui",Recensement!C16,IF(Recensement!F17="Oui",Recensement!C17,IF(Recensement!F18="Oui",Recensement!C18,IF(Recensement!F19="Oui",Recensement!C19,IF(Recensement!F20="Oui",Recensement!C20,IF(Recensement!F21="Oui",Recensement!C21,IF(Recensement!F22="Oui",Recensement!C22,IF(Recensement!F23="Oui",Recensement!C23,IF(Recensement!F24="Oui",Recensement!C24,IF(Recensement!F25="Oui",Recensement!C25,IF(Recensement!F26="Oui",Recensement!C26,IF(Recensement!F27="Oui",Recensement!C27,IF(Recensement!F28="Oui",Recensement!C28,IF(Recensement!F29="Oui",Recensement!C29,IF(Recensement!F30="Oui",Recensement!C30,IF(Recensement!F31="Oui",Recensement!C31,IF(Recensement!F32="Oui",Recensement!C32,IF(Recensement!F33="Oui",Recensement!C33,IF(Recensement!F34="Oui",Recensement!C34,IF(Recensement!F35="Oui",Recensement!C35,IF(Recensement!F36="Oui",Recensement!C36,IF(Recensement!F37="Oui",Recensement!C37,IF(Recensement!F38="Oui",Recensement!C38,IF(Recensement!F39="Oui",Recensement!C39,IF(Recensement!F40="Oui",Recensement!C40,IF(Recensement!F41="Oui",Recensement!C41,IF(Recensement!F42="Oui",Recensement!C42,IF(Recensement!F43="Oui",Recensement!C43,IF(Recensement!F44="Oui",Recensement!C44,""))))))))))))))))))))))))))))))))))))))</f>
        <v/>
      </c>
      <c r="C15" s="173"/>
      <c r="D15" s="195" t="str">
        <f>IF(Recensement!F7="Oui",Recensement!D7,IF(Recensement!F8="Oui",Recensement!D8,IF(Recensement!F9="Oui",Recensement!D9,IF(Recensement!F10="Oui",Recensement!D10,IF(Recensement!F11="Oui",Recensement!D11,IF(Recensement!F12="Oui",Recensement!D12,IF(Recensement!F13="Oui",Recensement!D13,IF(Recensement!F14="Oui",Recensement!D14,IF(Recensement!F15="Oui",Recensement!D15,IF(Recensement!F16="Oui",Recensement!D16,IF(Recensement!F17="Oui",Recensement!D17,IF(Recensement!F18="Oui",Recensement!D18,IF(Recensement!F19="Oui",Recensement!D19,IF(Recensement!F20="Oui",Recensement!D20,IF(Recensement!F21="Oui",Recensement!D21,IF(Recensement!F22="Oui",Recensement!D22,IF(Recensement!F23="Oui",Recensement!D23,IF(Recensement!F24="Oui",Recensement!D24,IF(Recensement!F25="Oui",Recensement!D25,IF(Recensement!F26="Oui",Recensement!D26,IF(Recensement!F27="Oui",Recensement!D27,IF(Recensement!F28="Oui",Recensement!D28,IF(Recensement!F29="Oui",Recensement!D29,IF(Recensement!F30="Oui",Recensement!D30,IF(Recensement!F31="Oui",Recensement!D31,IF(Recensement!F32="Oui",Recensement!D32,IF(Recensement!F33="Oui",Recensement!D33,IF(Recensement!F34="Oui",Recensement!D34,IF(Recensement!F35="Oui",Recensement!D35,IF(Recensement!F36="Oui",Recensement!D36,IF(Recensement!F37="Oui",Recensement!D37,IF(Recensement!F38="Oui",Recensement!D38,IF(Recensement!F39="Oui",Recensement!D39,IF(Recensement!F40="Oui",Recensement!D40,IF(Recensement!F41="Oui",Recensement!D41,IF(Recensement!F42="Oui",Recensement!D42,IF(Recensement!F43="Oui",Recensement!D43,IF(Recensement!F44="Oui",Recensement!D44,""))))))))))))))))))))))))))))))))))))))</f>
        <v/>
      </c>
      <c r="E15" s="195" t="str">
        <f>IF(Recensement!F7="Oui",Recensement!E7,IF(Recensement!F8="Oui",Recensement!E8,IF(Recensement!F9="Oui",Recensement!E9,IF(Recensement!F10="Oui",Recensement!E10,IF(Recensement!F11="Oui",Recensement!E11,IF(Recensement!F12="Oui",Recensement!E12,IF(Recensement!F13="Oui",Recensement!E13,IF(Recensement!F14="Oui",Recensement!E14,IF(Recensement!F15="Oui",Recensement!E15,IF(Recensement!F16="Oui",Recensement!E16,IF(Recensement!F17="Oui",Recensement!E17,IF(Recensement!F18="Oui",Recensement!E18,IF(Recensement!F19="Oui",Recensement!E19,IF(Recensement!F20="Oui",Recensement!E20,IF(Recensement!F21="Oui",Recensement!E21,IF(Recensement!F22="Oui",Recensement!E22,IF(Recensement!F23="Oui",Recensement!E23,IF(Recensement!F24="Oui",Recensement!E24,IF(Recensement!F25="Oui",Recensement!E25,IF(Recensement!F26="Oui",Recensement!E26,IF(Recensement!F27="Oui",Recensement!E27,IF(Recensement!F28="Oui",Recensement!E28,IF(Recensement!F29="Oui",Recensement!E29,IF(Recensement!F30="Oui",Recensement!E30,IF(Recensement!F31="Oui",Recensement!E31,IF(Recensement!F32="Oui",Recensement!E32,IF(Recensement!F33="Oui",Recensement!E33,IF(Recensement!F34="Oui",Recensement!E34,IF(Recensement!F35="Oui",Recensement!E35,IF(Recensement!F36="Oui",Recensement!E36,IF(Recensement!F37="Oui",Recensement!E37,IF(Recensement!F38="Oui",Recensement!E38,IF(Recensement!F39="Oui",Recensement!E39,IF(Recensement!F40="Oui",Recensement!E40,IF(Recensement!F41="Oui",Recensement!E41,IF(Recensement!F42="Oui",Recensement!E42,IF(Recensement!F43="Oui",Recensement!E43,IF(Recensement!F44="Oui",Recensement!E44,""))))))))))))))))))))))))))))))))))))))</f>
        <v/>
      </c>
      <c r="F15" s="191"/>
      <c r="G15" s="193"/>
      <c r="H15" s="239"/>
      <c r="I15" s="239"/>
      <c r="J15" s="170"/>
      <c r="K15" s="170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</row>
    <row r="16" spans="1:70" s="168" customFormat="1" ht="8.25">
      <c r="A16" s="166"/>
      <c r="B16" s="176"/>
      <c r="C16" s="176"/>
      <c r="D16" s="176"/>
      <c r="E16" s="176"/>
      <c r="F16" s="176"/>
      <c r="G16" s="166"/>
      <c r="H16" s="189"/>
      <c r="I16" s="189"/>
      <c r="J16" s="166"/>
      <c r="K16" s="166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</row>
    <row r="17" spans="1:25" s="175" customFormat="1" ht="15.75" customHeight="1">
      <c r="A17" s="238">
        <v>4</v>
      </c>
      <c r="B17" s="169" t="s">
        <v>149</v>
      </c>
      <c r="C17" s="169" t="s">
        <v>146</v>
      </c>
      <c r="D17" s="169" t="s">
        <v>150</v>
      </c>
      <c r="E17" s="169" t="s">
        <v>151</v>
      </c>
      <c r="F17" s="170" t="s">
        <v>152</v>
      </c>
      <c r="G17" s="170" t="s">
        <v>147</v>
      </c>
      <c r="H17" s="239" t="s">
        <v>148</v>
      </c>
      <c r="I17" s="239"/>
      <c r="J17" s="170"/>
      <c r="K17" s="170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</row>
    <row r="18" spans="1:25" s="175" customFormat="1" ht="15.75" customHeight="1">
      <c r="A18" s="238"/>
      <c r="B18" s="194" t="str">
        <f>IF(Recensement!F8="Oui",Recensement!C8,IF(Recensement!F9="Oui",Recensement!C9,IF(Recensement!F10="Oui",Recensement!C10,IF(Recensement!F11="Oui",Recensement!C11,IF(Recensement!F12="Oui",Recensement!C12,IF(Recensement!F13="Oui",Recensement!C13,IF(Recensement!F14="Oui",Recensement!C14,IF(Recensement!F15="Oui",Recensement!C15,IF(Recensement!F16="Oui",Recensement!C16,IF(Recensement!F17="Oui",Recensement!C17,IF(Recensement!F18="Oui",Recensement!C18,IF(Recensement!F19="Oui",Recensement!C19,IF(Recensement!F20="Oui",Recensement!C20,IF(Recensement!F21="Oui",Recensement!C21,IF(Recensement!F22="Oui",Recensement!C22,IF(Recensement!F23="Oui",Recensement!C23,IF(Recensement!F24="Oui",Recensement!C24,IF(Recensement!F25="Oui",Recensement!C25,IF(Recensement!F26="Oui",Recensement!C26,IF(Recensement!F27="Oui",Recensement!C27,IF(Recensement!F28="Oui",Recensement!C28,IF(Recensement!F29="Oui",Recensement!C29,IF(Recensement!F30="Oui",Recensement!C30,IF(Recensement!F31="Oui",Recensement!C31,IF(Recensement!F32="Oui",Recensement!C32,IF(Recensement!F33="Oui",Recensement!C33,IF(Recensement!F34="Oui",Recensement!C34,IF(Recensement!F35="Oui",Recensement!C35,IF(Recensement!F36="Oui",Recensement!C36,IF(Recensement!F37="Oui",Recensement!C37,IF(Recensement!F38="Oui",Recensement!C38,IF(Recensement!F39="Oui",Recensement!C39,IF(Recensement!F40="Oui",Recensement!C40,IF(Recensement!F41="Oui",Recensement!C41,IF(Recensement!F42="Oui",Recensement!C42,IF(Recensement!F43="Oui",Recensement!C43,IF(Recensement!F44="Oui",Recensement!C44,"")))))))))))))))))))))))))))))))))))))</f>
        <v/>
      </c>
      <c r="C18" s="173"/>
      <c r="D18" s="195" t="str">
        <f>IF(Recensement!F8="Oui",Recensement!D8,IF(Recensement!F9="Oui",Recensement!D9,IF(Recensement!F10="Oui",Recensement!D10,IF(Recensement!F11="Oui",Recensement!D11,IF(Recensement!F12="Oui",Recensement!D12,IF(Recensement!F13="Oui",Recensement!D13,IF(Recensement!F14="Oui",Recensement!D14,IF(Recensement!F15="Oui",Recensement!D15,IF(Recensement!F16="Oui",Recensement!D16,IF(Recensement!F17="Oui",Recensement!D17,IF(Recensement!F18="Oui",Recensement!D18,IF(Recensement!F19="Oui",Recensement!D19,IF(Recensement!F20="Oui",Recensement!D20,IF(Recensement!F21="Oui",Recensement!D21,IF(Recensement!F22="Oui",Recensement!D22,IF(Recensement!F23="Oui",Recensement!D23,IF(Recensement!F24="Oui",Recensement!D24,IF(Recensement!F25="Oui",Recensement!D25,IF(Recensement!F26="Oui",Recensement!D26,IF(Recensement!F27="Oui",Recensement!D27,IF(Recensement!F28="Oui",Recensement!D28,IF(Recensement!F29="Oui",Recensement!D29,IF(Recensement!F30="Oui",Recensement!D30,IF(Recensement!F31="Oui",Recensement!D31,IF(Recensement!F32="Oui",Recensement!D32,IF(Recensement!F33="Oui",Recensement!D33,IF(Recensement!F34="Oui",Recensement!D34,IF(Recensement!F35="Oui",Recensement!D35,IF(Recensement!F36="Oui",Recensement!D36,IF(Recensement!F37="Oui",Recensement!D37,IF(Recensement!F38="Oui",Recensement!D38,IF(Recensement!F39="Oui",Recensement!D39,IF(Recensement!F40="Oui",Recensement!D40,IF(Recensement!F41="Oui",Recensement!D41,IF(Recensement!F42="Oui",Recensement!D42,IF(Recensement!F43="Oui",Recensement!D43,IF(Recensement!F44="Oui",Recensement!D44,"")))))))))))))))))))))))))))))))))))))</f>
        <v/>
      </c>
      <c r="E18" s="195" t="str">
        <f>IF(Recensement!F8="Oui",Recensement!E8,IF(Recensement!F9="Oui",Recensement!E9,IF(Recensement!F10="Oui",Recensement!E10,IF(Recensement!F11="Oui",Recensement!E11,IF(Recensement!F12="Oui",Recensement!E12,IF(Recensement!F13="Oui",Recensement!E13,IF(Recensement!F14="Oui",Recensement!E14,IF(Recensement!F15="Oui",Recensement!E15,IF(Recensement!F16="Oui",Recensement!E16,IF(Recensement!F17="Oui",Recensement!E17,IF(Recensement!F18="Oui",Recensement!E18,IF(Recensement!F19="Oui",Recensement!E19,IF(Recensement!F20="Oui",Recensement!E20,IF(Recensement!F21="Oui",Recensement!E21,IF(Recensement!F22="Oui",Recensement!E22,IF(Recensement!F23="Oui",Recensement!E23,IF(Recensement!F24="Oui",Recensement!E24,IF(Recensement!F25="Oui",Recensement!E25,IF(Recensement!F26="Oui",Recensement!E26,IF(Recensement!F27="Oui",Recensement!E27,IF(Recensement!F28="Oui",Recensement!E28,IF(Recensement!F29="Oui",Recensement!E29,IF(Recensement!F30="Oui",Recensement!E30,IF(Recensement!F31="Oui",Recensement!E31,IF(Recensement!F32="Oui",Recensement!E32,IF(Recensement!F33="Oui",Recensement!E33,IF(Recensement!F34="Oui",Recensement!E34,IF(Recensement!F35="Oui",Recensement!E35,IF(Recensement!F36="Oui",Recensement!E36,IF(Recensement!F37="Oui",Recensement!E37,IF(Recensement!F38="Oui",Recensement!E38,IF(Recensement!F39="Oui",Recensement!E39,IF(Recensement!F40="Oui",Recensement!E40,IF(Recensement!F41="Oui",Recensement!E41,IF(Recensement!F42="Oui",Recensement!E42,IF(Recensement!F43="Oui",Recensement!E43,IF(Recensement!F44="Oui",Recensement!E44,"")))))))))))))))))))))))))))))))))))))</f>
        <v/>
      </c>
      <c r="F18" s="191"/>
      <c r="G18" s="193"/>
      <c r="H18" s="239"/>
      <c r="I18" s="239"/>
      <c r="J18" s="170"/>
      <c r="K18" s="170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</row>
    <row r="19" spans="1:25" s="168" customFormat="1" ht="8.25">
      <c r="A19" s="166"/>
      <c r="B19" s="176"/>
      <c r="C19" s="176"/>
      <c r="D19" s="176"/>
      <c r="E19" s="176"/>
      <c r="F19" s="176"/>
      <c r="G19" s="166"/>
      <c r="H19" s="189"/>
      <c r="I19" s="189"/>
      <c r="J19" s="166"/>
      <c r="K19" s="166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</row>
    <row r="20" spans="1:25" s="175" customFormat="1" ht="15.75" customHeight="1">
      <c r="A20" s="238">
        <v>5</v>
      </c>
      <c r="B20" s="169" t="s">
        <v>149</v>
      </c>
      <c r="C20" s="169" t="s">
        <v>146</v>
      </c>
      <c r="D20" s="169" t="s">
        <v>150</v>
      </c>
      <c r="E20" s="169" t="s">
        <v>151</v>
      </c>
      <c r="F20" s="170" t="s">
        <v>152</v>
      </c>
      <c r="G20" s="170" t="s">
        <v>147</v>
      </c>
      <c r="H20" s="239" t="s">
        <v>148</v>
      </c>
      <c r="I20" s="239"/>
      <c r="J20" s="170"/>
      <c r="K20" s="170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</row>
    <row r="21" spans="1:25" s="175" customFormat="1" ht="15.75" customHeight="1">
      <c r="A21" s="238"/>
      <c r="B21" s="194" t="str">
        <f>IF(Recensement!F9="Oui",Recensement!C9,IF(Recensement!F10="Oui",Recensement!C10,IF(Recensement!F11="Oui",Recensement!C11,IF(Recensement!F12="Oui",Recensement!C12,IF(Recensement!F13="Oui",Recensement!C13,IF(Recensement!F14="Oui",Recensement!C14,IF(Recensement!F15="Oui",Recensement!C15,IF(Recensement!F16="Oui",Recensement!C16,IF(Recensement!F17="Oui",Recensement!C17,IF(Recensement!F18="Oui",Recensement!C18,IF(Recensement!F19="Oui",Recensement!C19,IF(Recensement!F20="Oui",Recensement!C20,IF(Recensement!F21="Oui",Recensement!C21,IF(Recensement!F22="Oui",Recensement!C22,IF(Recensement!F23="Oui",Recensement!C23,IF(Recensement!F24="Oui",Recensement!C24,IF(Recensement!F25="Oui",Recensement!C25,IF(Recensement!F26="Oui",Recensement!C26,IF(Recensement!F27="Oui",Recensement!C27,IF(Recensement!F28="Oui",Recensement!C28,IF(Recensement!F29="Oui",Recensement!C29,IF(Recensement!F30="Oui",Recensement!C30,IF(Recensement!F31="Oui",Recensement!C31,IF(Recensement!F32="Oui",Recensement!C32,IF(Recensement!F33="Oui",Recensement!C33,IF(Recensement!F34="Oui",Recensement!C34,IF(Recensement!F35="Oui",Recensement!C35,IF(Recensement!F36="Oui",Recensement!C36,IF(Recensement!F37="Oui",Recensement!C37,IF(Recensement!F38="Oui",Recensement!C38,IF(Recensement!F39="Oui",Recensement!C39,IF(Recensement!F40="Oui",Recensement!C40,IF(Recensement!F41="Oui",Recensement!C41,IF(Recensement!F42="Oui",Recensement!C42,IF(Recensement!F43="Oui",Recensement!C43,IF(Recensement!F44="Oui",Recensement!C44,""))))))))))))))))))))))))))))))))))))</f>
        <v/>
      </c>
      <c r="C21" s="173"/>
      <c r="D21" s="195" t="str">
        <f>IF(Recensement!F9="Oui",Recensement!D9,IF(Recensement!F10="Oui",Recensement!D10,IF(Recensement!F11="Oui",Recensement!D11,IF(Recensement!F12="Oui",Recensement!D12,IF(Recensement!F13="Oui",Recensement!D13,IF(Recensement!F14="Oui",Recensement!D14,IF(Recensement!F15="Oui",Recensement!D15,IF(Recensement!F16="Oui",Recensement!D16,IF(Recensement!F17="Oui",Recensement!D17,IF(Recensement!F18="Oui",Recensement!D18,IF(Recensement!F19="Oui",Recensement!D19,IF(Recensement!F20="Oui",Recensement!D20,IF(Recensement!F21="Oui",Recensement!D21,IF(Recensement!F22="Oui",Recensement!D22,IF(Recensement!F23="Oui",Recensement!D23,IF(Recensement!F24="Oui",Recensement!D24,IF(Recensement!F25="Oui",Recensement!D25,IF(Recensement!F26="Oui",Recensement!D26,IF(Recensement!F27="Oui",Recensement!D27,IF(Recensement!F28="Oui",Recensement!D28,IF(Recensement!F29="Oui",Recensement!D29,IF(Recensement!F30="Oui",Recensement!D30,IF(Recensement!F31="Oui",Recensement!D31,IF(Recensement!F32="Oui",Recensement!D32,IF(Recensement!F33="Oui",Recensement!D33,IF(Recensement!F34="Oui",Recensement!D34,IF(Recensement!F35="Oui",Recensement!D35,IF(Recensement!F36="Oui",Recensement!D36,IF(Recensement!F37="Oui",Recensement!D37,IF(Recensement!F38="Oui",Recensement!D38,IF(Recensement!F39="Oui",Recensement!D39,IF(Recensement!F40="Oui",Recensement!D40,IF(Recensement!F41="Oui",Recensement!D41,IF(Recensement!F42="Oui",Recensement!D42,IF(Recensement!F43="Oui",Recensement!D43,IF(Recensement!F44="Oui",Recensement!D44,""))))))))))))))))))))))))))))))))))))</f>
        <v/>
      </c>
      <c r="E21" s="195" t="str">
        <f>IF(Recensement!F9="Oui",Recensement!E9,IF(Recensement!F10="Oui",Recensement!E10,IF(Recensement!F11="Oui",Recensement!E11,IF(Recensement!F12="Oui",Recensement!E12,IF(Recensement!F13="Oui",Recensement!E13,IF(Recensement!F14="Oui",Recensement!E14,IF(Recensement!F15="Oui",Recensement!E15,IF(Recensement!F16="Oui",Recensement!E16,IF(Recensement!F17="Oui",Recensement!E17,IF(Recensement!F18="Oui",Recensement!E18,IF(Recensement!F19="Oui",Recensement!E19,IF(Recensement!F20="Oui",Recensement!E20,IF(Recensement!F21="Oui",Recensement!E21,IF(Recensement!F22="Oui",Recensement!E22,IF(Recensement!F23="Oui",Recensement!E23,IF(Recensement!F24="Oui",Recensement!E24,IF(Recensement!F25="Oui",Recensement!E25,IF(Recensement!F26="Oui",Recensement!E26,IF(Recensement!F27="Oui",Recensement!E27,IF(Recensement!F28="Oui",Recensement!E28,IF(Recensement!F29="Oui",Recensement!E29,IF(Recensement!F30="Oui",Recensement!E30,IF(Recensement!F31="Oui",Recensement!E31,IF(Recensement!F32="Oui",Recensement!E32,IF(Recensement!F33="Oui",Recensement!E33,IF(Recensement!F34="Oui",Recensement!E34,IF(Recensement!F35="Oui",Recensement!E35,IF(Recensement!F36="Oui",Recensement!E36,IF(Recensement!F37="Oui",Recensement!E37,IF(Recensement!F38="Oui",Recensement!E38,IF(Recensement!F39="Oui",Recensement!E39,IF(Recensement!F40="Oui",Recensement!E40,IF(Recensement!F41="Oui",Recensement!E41,IF(Recensement!F42="Oui",Recensement!E42,IF(Recensement!F43="Oui",Recensement!E43,IF(Recensement!F44="Oui",Recensement!E44,""))))))))))))))))))))))))))))))))))))</f>
        <v/>
      </c>
      <c r="F21" s="191"/>
      <c r="G21" s="193"/>
      <c r="H21" s="239"/>
      <c r="I21" s="239"/>
      <c r="J21" s="170"/>
      <c r="K21" s="170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</row>
    <row r="22" spans="1:25" s="168" customFormat="1" ht="8.25">
      <c r="A22" s="166"/>
      <c r="B22" s="176"/>
      <c r="C22" s="176"/>
      <c r="D22" s="176"/>
      <c r="E22" s="176"/>
      <c r="F22" s="176"/>
      <c r="G22" s="166"/>
      <c r="H22" s="189"/>
      <c r="I22" s="189"/>
      <c r="J22" s="166"/>
      <c r="K22" s="166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</row>
    <row r="23" spans="1:25" s="175" customFormat="1" ht="15.75" customHeight="1">
      <c r="A23" s="238">
        <v>6</v>
      </c>
      <c r="B23" s="169" t="s">
        <v>149</v>
      </c>
      <c r="C23" s="169" t="s">
        <v>146</v>
      </c>
      <c r="D23" s="169" t="s">
        <v>150</v>
      </c>
      <c r="E23" s="169" t="s">
        <v>151</v>
      </c>
      <c r="F23" s="170" t="s">
        <v>152</v>
      </c>
      <c r="G23" s="170" t="s">
        <v>147</v>
      </c>
      <c r="H23" s="239" t="s">
        <v>148</v>
      </c>
      <c r="I23" s="239"/>
      <c r="J23" s="170"/>
      <c r="K23" s="170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</row>
    <row r="24" spans="1:25" s="175" customFormat="1" ht="15.75" customHeight="1">
      <c r="A24" s="238"/>
      <c r="B24" s="194" t="str">
        <f>IF(Recensement!F10="Oui",Recensement!C10,IF(Recensement!F11="Oui",Recensement!C11,IF(Recensement!F12="Oui",Recensement!C12,IF(Recensement!F13="Oui",Recensement!C13,IF(Recensement!F14="Oui",Recensement!C14,IF(Recensement!F15="Oui",Recensement!C15,IF(Recensement!F16="Oui",Recensement!C16,IF(Recensement!F17="Oui",Recensement!C17,IF(Recensement!F18="Oui",Recensement!C18,IF(Recensement!F19="Oui",Recensement!C19,IF(Recensement!F20="Oui",Recensement!C20,IF(Recensement!F21="Oui",Recensement!C21,IF(Recensement!F22="Oui",Recensement!C22,IF(Recensement!F23="Oui",Recensement!C23,IF(Recensement!F24="Oui",Recensement!C24,IF(Recensement!F25="Oui",Recensement!C25,IF(Recensement!F26="Oui",Recensement!C26,IF(Recensement!F27="Oui",Recensement!C27,IF(Recensement!F28="Oui",Recensement!C28,IF(Recensement!F29="Oui",Recensement!C29,IF(Recensement!F30="Oui",Recensement!C30,IF(Recensement!F31="Oui",Recensement!C31,IF(Recensement!F32="Oui",Recensement!C32,IF(Recensement!F33="Oui",Recensement!C33,IF(Recensement!F34="Oui",Recensement!C34,IF(Recensement!F35="Oui",Recensement!C35,IF(Recensement!F36="Oui",Recensement!C36,IF(Recensement!F37="Oui",Recensement!C37,IF(Recensement!F38="Oui",Recensement!C38,IF(Recensement!F39="Oui",Recensement!C39,IF(Recensement!F40="Oui",Recensement!C40,IF(Recensement!F41="Oui",Recensement!C41,IF(Recensement!F42="Oui",Recensement!C42,IF(Recensement!F43="Oui",Recensement!C43,IF(Recensement!F44="Oui",Recensement!C44,"")))))))))))))))))))))))))))))))))))</f>
        <v/>
      </c>
      <c r="C24" s="173"/>
      <c r="D24" s="195" t="str">
        <f>IF(Recensement!F10="Oui",Recensement!D10,IF(Recensement!F11="Oui",Recensement!D11,IF(Recensement!F12="Oui",Recensement!D12,IF(Recensement!F13="Oui",Recensement!D13,IF(Recensement!F14="Oui",Recensement!D14,IF(Recensement!F15="Oui",Recensement!D15,IF(Recensement!F16="Oui",Recensement!D16,IF(Recensement!F17="Oui",Recensement!D17,IF(Recensement!F18="Oui",Recensement!D18,IF(Recensement!F19="Oui",Recensement!D19,IF(Recensement!F20="Oui",Recensement!D20,IF(Recensement!F21="Oui",Recensement!D21,IF(Recensement!F22="Oui",Recensement!D22,IF(Recensement!F23="Oui",Recensement!D23,IF(Recensement!F24="Oui",Recensement!D24,IF(Recensement!F25="Oui",Recensement!D25,IF(Recensement!F26="Oui",Recensement!D26,IF(Recensement!F27="Oui",Recensement!D27,IF(Recensement!F28="Oui",Recensement!D28,IF(Recensement!F29="Oui",Recensement!D29,IF(Recensement!F30="Oui",Recensement!D30,IF(Recensement!F31="Oui",Recensement!D31,IF(Recensement!F32="Oui",Recensement!D32,IF(Recensement!F33="Oui",Recensement!D33,IF(Recensement!F34="Oui",Recensement!D34,IF(Recensement!F35="Oui",Recensement!D35,IF(Recensement!F36="Oui",Recensement!D36,IF(Recensement!F37="Oui",Recensement!D37,IF(Recensement!F38="Oui",Recensement!D38,IF(Recensement!F39="Oui",Recensement!D39,IF(Recensement!F40="Oui",Recensement!D40,IF(Recensement!F41="Oui",Recensement!D41,IF(Recensement!F42="Oui",Recensement!D42,IF(Recensement!F43="Oui",Recensement!D43,IF(Recensement!F44="Oui",Recensement!D44,"")))))))))))))))))))))))))))))))))))</f>
        <v/>
      </c>
      <c r="E24" s="195" t="str">
        <f>IF(Recensement!F10="Oui",Recensement!E10,IF(Recensement!F11="Oui",Recensement!E11,IF(Recensement!F12="Oui",Recensement!E12,IF(Recensement!F13="Oui",Recensement!E13,IF(Recensement!F14="Oui",Recensement!E14,IF(Recensement!F15="Oui",Recensement!E15,IF(Recensement!F16="Oui",Recensement!E16,IF(Recensement!F17="Oui",Recensement!E17,IF(Recensement!F18="Oui",Recensement!E18,IF(Recensement!F19="Oui",Recensement!E19,IF(Recensement!F20="Oui",Recensement!E20,IF(Recensement!F21="Oui",Recensement!E21,IF(Recensement!F22="Oui",Recensement!E22,IF(Recensement!F23="Oui",Recensement!E23,IF(Recensement!F24="Oui",Recensement!E24,IF(Recensement!F25="Oui",Recensement!E25,IF(Recensement!F26="Oui",Recensement!E26,IF(Recensement!F27="Oui",Recensement!E27,IF(Recensement!F28="Oui",Recensement!E28,IF(Recensement!F29="Oui",Recensement!E29,IF(Recensement!F30="Oui",Recensement!E30,IF(Recensement!F31="Oui",Recensement!E31,IF(Recensement!F32="Oui",Recensement!E32,IF(Recensement!F33="Oui",Recensement!E33,IF(Recensement!F34="Oui",Recensement!E34,IF(Recensement!F35="Oui",Recensement!E35,IF(Recensement!F36="Oui",Recensement!E36,IF(Recensement!F37="Oui",Recensement!E37,IF(Recensement!F38="Oui",Recensement!E38,IF(Recensement!F39="Oui",Recensement!E39,IF(Recensement!F40="Oui",Recensement!E40,IF(Recensement!F41="Oui",Recensement!E41,IF(Recensement!F42="Oui",Recensement!E42,IF(Recensement!F43="Oui",Recensement!E43,IF(Recensement!F44="Oui",Recensement!E44,"")))))))))))))))))))))))))))))))))))</f>
        <v/>
      </c>
      <c r="F24" s="191"/>
      <c r="G24" s="193"/>
      <c r="H24" s="239"/>
      <c r="I24" s="239"/>
      <c r="J24" s="170"/>
      <c r="K24" s="170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</row>
    <row r="25" spans="1:25" s="168" customFormat="1" ht="8.25">
      <c r="A25" s="166"/>
      <c r="B25" s="177"/>
      <c r="C25" s="177"/>
      <c r="D25" s="176"/>
      <c r="E25" s="178"/>
      <c r="F25" s="179"/>
      <c r="G25" s="166"/>
      <c r="H25" s="189"/>
      <c r="I25" s="189"/>
      <c r="J25" s="166"/>
      <c r="K25" s="166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</row>
    <row r="26" spans="1:25" s="175" customFormat="1" ht="15.75" customHeight="1">
      <c r="A26" s="238">
        <v>7</v>
      </c>
      <c r="B26" s="169" t="s">
        <v>149</v>
      </c>
      <c r="C26" s="169" t="s">
        <v>146</v>
      </c>
      <c r="D26" s="169" t="s">
        <v>150</v>
      </c>
      <c r="E26" s="169" t="s">
        <v>151</v>
      </c>
      <c r="F26" s="170" t="s">
        <v>152</v>
      </c>
      <c r="G26" s="170" t="s">
        <v>147</v>
      </c>
      <c r="H26" s="239" t="s">
        <v>148</v>
      </c>
      <c r="I26" s="239"/>
      <c r="J26" s="170"/>
      <c r="K26" s="170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</row>
    <row r="27" spans="1:25" s="175" customFormat="1" ht="15.75" customHeight="1">
      <c r="A27" s="238"/>
      <c r="B27" s="194" t="str">
        <f>IF(Recensement!F11="Oui",Recensement!C11,IF(Recensement!F12="Oui",Recensement!C12,IF(Recensement!F13="Oui",Recensement!C13,IF(Recensement!F14="Oui",Recensement!C14,IF(Recensement!F15="Oui",Recensement!C15,IF(Recensement!F16="Oui",Recensement!C16,IF(Recensement!F17="Oui",Recensement!C17,IF(Recensement!F18="Oui",Recensement!C18,IF(Recensement!F19="Oui",Recensement!C19,IF(Recensement!F20="Oui",Recensement!C20,IF(Recensement!F21="Oui",Recensement!C21,IF(Recensement!F22="Oui",Recensement!C22,IF(Recensement!F23="Oui",Recensement!C23,IF(Recensement!F24="Oui",Recensement!C24,IF(Recensement!F25="Oui",Recensement!C25,IF(Recensement!F26="Oui",Recensement!C26,IF(Recensement!F27="Oui",Recensement!C27,IF(Recensement!F28="Oui",Recensement!C28,IF(Recensement!F29="Oui",Recensement!C29,IF(Recensement!F30="Oui",Recensement!C30,IF(Recensement!F31="Oui",Recensement!C31,IF(Recensement!F32="Oui",Recensement!C32,IF(Recensement!F33="Oui",Recensement!C33,IF(Recensement!F34="Oui",Recensement!C34,IF(Recensement!F35="Oui",Recensement!C35,IF(Recensement!F36="Oui",Recensement!C36,IF(Recensement!F37="Oui",Recensement!C37,IF(Recensement!F38="Oui",Recensement!C38,IF(Recensement!F39="Oui",Recensement!C39,IF(Recensement!F40="Oui",Recensement!C40,IF(Recensement!F41="Oui",Recensement!C41,IF(Recensement!F42="Oui",Recensement!C42,IF(Recensement!F43="Oui",Recensement!C43,IF(Recensement!F44="Oui",Recensement!C44,""))))))))))))))))))))))))))))))))))</f>
        <v/>
      </c>
      <c r="C27" s="173"/>
      <c r="D27" s="195" t="str">
        <f>IF(Recensement!F11="Oui",Recensement!D11,IF(Recensement!F12="Oui",Recensement!D12,IF(Recensement!F13="Oui",Recensement!D13,IF(Recensement!F14="Oui",Recensement!D14,IF(Recensement!F15="Oui",Recensement!D15,IF(Recensement!F16="Oui",Recensement!D16,IF(Recensement!F17="Oui",Recensement!D17,IF(Recensement!F18="Oui",Recensement!D18,IF(Recensement!F19="Oui",Recensement!D19,IF(Recensement!F20="Oui",Recensement!D20,IF(Recensement!F21="Oui",Recensement!D21,IF(Recensement!F22="Oui",Recensement!D22,IF(Recensement!F23="Oui",Recensement!D23,IF(Recensement!F24="Oui",Recensement!D24,IF(Recensement!F25="Oui",Recensement!D25,IF(Recensement!F26="Oui",Recensement!D26,IF(Recensement!F27="Oui",Recensement!D27,IF(Recensement!F28="Oui",Recensement!D28,IF(Recensement!F29="Oui",Recensement!D29,IF(Recensement!F30="Oui",Recensement!D30,IF(Recensement!F31="Oui",Recensement!D31,IF(Recensement!F32="Oui",Recensement!D32,IF(Recensement!F33="Oui",Recensement!D33,IF(Recensement!F34="Oui",Recensement!D34,IF(Recensement!F35="Oui",Recensement!D35,IF(Recensement!F36="Oui",Recensement!D36,IF(Recensement!F37="Oui",Recensement!D37,IF(Recensement!F38="Oui",Recensement!D38,IF(Recensement!F39="Oui",Recensement!D39,IF(Recensement!F40="Oui",Recensement!D40,IF(Recensement!F41="Oui",Recensement!D41,IF(Recensement!F42="Oui",Recensement!D42,IF(Recensement!F43="Oui",Recensement!D43,IF(Recensement!F44="Oui",Recensement!D44,""))))))))))))))))))))))))))))))))))</f>
        <v/>
      </c>
      <c r="E27" s="195" t="str">
        <f>IF(Recensement!F11="Oui",Recensement!E11,IF(Recensement!F12="Oui",Recensement!E12,IF(Recensement!F13="Oui",Recensement!E13,IF(Recensement!F14="Oui",Recensement!E14,IF(Recensement!F15="Oui",Recensement!E15,IF(Recensement!F16="Oui",Recensement!E16,IF(Recensement!F17="Oui",Recensement!E17,IF(Recensement!F18="Oui",Recensement!E18,IF(Recensement!F19="Oui",Recensement!E19,IF(Recensement!F20="Oui",Recensement!E20,IF(Recensement!F21="Oui",Recensement!E21,IF(Recensement!F22="Oui",Recensement!E22,IF(Recensement!F23="Oui",Recensement!E23,IF(Recensement!F24="Oui",Recensement!E24,IF(Recensement!F25="Oui",Recensement!E25,IF(Recensement!F26="Oui",Recensement!E26,IF(Recensement!F27="Oui",Recensement!E27,IF(Recensement!F28="Oui",Recensement!E28,IF(Recensement!F29="Oui",Recensement!E29,IF(Recensement!F30="Oui",Recensement!E30,IF(Recensement!F31="Oui",Recensement!E31,IF(Recensement!F32="Oui",Recensement!E32,IF(Recensement!F33="Oui",Recensement!E33,IF(Recensement!F34="Oui",Recensement!E34,IF(Recensement!F35="Oui",Recensement!E35,IF(Recensement!F36="Oui",Recensement!E36,IF(Recensement!F37="Oui",Recensement!E37,IF(Recensement!F38="Oui",Recensement!E38,IF(Recensement!F39="Oui",Recensement!E39,IF(Recensement!F40="Oui",Recensement!E40,IF(Recensement!F41="Oui",Recensement!E41,IF(Recensement!F42="Oui",Recensement!E42,IF(Recensement!F43="Oui",Recensement!E43,IF(Recensement!F44="Oui",Recensement!E44,""))))))))))))))))))))))))))))))))))</f>
        <v/>
      </c>
      <c r="F27" s="191"/>
      <c r="G27" s="193"/>
      <c r="H27" s="239"/>
      <c r="I27" s="239"/>
      <c r="J27" s="170"/>
      <c r="K27" s="170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</row>
    <row r="28" spans="1:25" s="168" customFormat="1" ht="8.25" customHeight="1">
      <c r="A28" s="166"/>
      <c r="B28" s="176"/>
      <c r="C28" s="176"/>
      <c r="D28" s="176"/>
      <c r="E28" s="176"/>
      <c r="F28" s="176"/>
      <c r="G28" s="166"/>
      <c r="H28" s="189"/>
      <c r="I28" s="189"/>
      <c r="J28" s="166"/>
      <c r="K28" s="166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</row>
    <row r="29" spans="1:25" s="175" customFormat="1" ht="15.75" customHeight="1">
      <c r="A29" s="238">
        <v>8</v>
      </c>
      <c r="B29" s="169" t="s">
        <v>149</v>
      </c>
      <c r="C29" s="169" t="s">
        <v>146</v>
      </c>
      <c r="D29" s="169" t="s">
        <v>150</v>
      </c>
      <c r="E29" s="169" t="s">
        <v>151</v>
      </c>
      <c r="F29" s="170" t="s">
        <v>152</v>
      </c>
      <c r="G29" s="170" t="s">
        <v>147</v>
      </c>
      <c r="H29" s="239" t="s">
        <v>148</v>
      </c>
      <c r="I29" s="239"/>
      <c r="J29" s="170"/>
      <c r="K29" s="170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</row>
    <row r="30" spans="1:25" s="175" customFormat="1" ht="15.75" customHeight="1">
      <c r="A30" s="238"/>
      <c r="B30" s="194" t="str">
        <f>IF(Recensement!F12="Oui",Recensement!C12,IF(Recensement!F13="Oui",Recensement!C13,IF(Recensement!F14="Oui",Recensement!C14,IF(Recensement!F15="Oui",Recensement!C15,IF(Recensement!F16="Oui",Recensement!C16,IF(Recensement!F17="Oui",Recensement!C17,IF(Recensement!F18="Oui",Recensement!C18,IF(Recensement!F19="Oui",Recensement!C19,IF(Recensement!F20="Oui",Recensement!C20,IF(Recensement!F21="Oui",Recensement!C21,IF(Recensement!F22="Oui",Recensement!C22,IF(Recensement!F23="Oui",Recensement!C23,IF(Recensement!F24="Oui",Recensement!C24,IF(Recensement!F25="Oui",Recensement!C25,IF(Recensement!F26="Oui",Recensement!C26,IF(Recensement!F27="Oui",Recensement!C27,IF(Recensement!F28="Oui",Recensement!C28,IF(Recensement!F29="Oui",Recensement!C29,IF(Recensement!F30="Oui",Recensement!C30,IF(Recensement!F31="Oui",Recensement!C31,IF(Recensement!F32="Oui",Recensement!C32,IF(Recensement!F33="Oui",Recensement!C33,IF(Recensement!F34="Oui",Recensement!C34,IF(Recensement!F35="Oui",Recensement!C35,IF(Recensement!F36="Oui",Recensement!C36,IF(Recensement!F37="Oui",Recensement!C37,IF(Recensement!F38="Oui",Recensement!C38,IF(Recensement!F39="Oui",Recensement!C39,IF(Recensement!F40="Oui",Recensement!C40,IF(Recensement!F41="Oui",Recensement!C41,IF(Recensement!F42="Oui",Recensement!C42,IF(Recensement!F43="Oui",Recensement!C43,IF(Recensement!F44="Oui",Recensement!C44,"")))))))))))))))))))))))))))))))))</f>
        <v/>
      </c>
      <c r="C30" s="173"/>
      <c r="D30" s="195" t="str">
        <f>IF(Recensement!F12="Oui",Recensement!D12,IF(Recensement!F13="Oui",Recensement!D13,IF(Recensement!F14="Oui",Recensement!D14,IF(Recensement!F15="Oui",Recensement!D15,IF(Recensement!F16="Oui",Recensement!D16,IF(Recensement!F17="Oui",Recensement!D17,IF(Recensement!F18="Oui",Recensement!D18,IF(Recensement!F19="Oui",Recensement!D19,IF(Recensement!F20="Oui",Recensement!D20,IF(Recensement!F21="Oui",Recensement!D21,IF(Recensement!F22="Oui",Recensement!D22,IF(Recensement!F23="Oui",Recensement!D23,IF(Recensement!F24="Oui",Recensement!D24,IF(Recensement!F25="Oui",Recensement!D25,IF(Recensement!F26="Oui",Recensement!D26,IF(Recensement!F27="Oui",Recensement!D27,IF(Recensement!F28="Oui",Recensement!D28,IF(Recensement!F29="Oui",Recensement!D29,IF(Recensement!F30="Oui",Recensement!D30,IF(Recensement!F31="Oui",Recensement!D31,IF(Recensement!F32="Oui",Recensement!D32,IF(Recensement!F33="Oui",Recensement!D33,IF(Recensement!F34="Oui",Recensement!D34,IF(Recensement!F35="Oui",Recensement!D35,IF(Recensement!F36="Oui",Recensement!D36,IF(Recensement!F37="Oui",Recensement!D37,IF(Recensement!F38="Oui",Recensement!D38,IF(Recensement!F39="Oui",Recensement!D39,IF(Recensement!F40="Oui",Recensement!D40,IF(Recensement!F41="Oui",Recensement!D41,IF(Recensement!F42="Oui",Recensement!D42,IF(Recensement!F43="Oui",Recensement!D43,IF(Recensement!F44="Oui",Recensement!D44,"")))))))))))))))))))))))))))))))))</f>
        <v/>
      </c>
      <c r="E30" s="195" t="str">
        <f>IF(Recensement!F12="Oui",Recensement!E12,IF(Recensement!F13="Oui",Recensement!E13,IF(Recensement!F14="Oui",Recensement!E14,IF(Recensement!F15="Oui",Recensement!E15,IF(Recensement!F16="Oui",Recensement!E16,IF(Recensement!F17="Oui",Recensement!E17,IF(Recensement!F18="Oui",Recensement!E18,IF(Recensement!F19="Oui",Recensement!E19,IF(Recensement!F20="Oui",Recensement!E20,IF(Recensement!F21="Oui",Recensement!E21,IF(Recensement!F22="Oui",Recensement!E22,IF(Recensement!F23="Oui",Recensement!E23,IF(Recensement!F24="Oui",Recensement!E24,IF(Recensement!F25="Oui",Recensement!E25,IF(Recensement!F26="Oui",Recensement!E26,IF(Recensement!F27="Oui",Recensement!E27,IF(Recensement!F28="Oui",Recensement!E28,IF(Recensement!F29="Oui",Recensement!E29,IF(Recensement!F30="Oui",Recensement!E30,IF(Recensement!F31="Oui",Recensement!E31,IF(Recensement!F32="Oui",Recensement!E32,IF(Recensement!F33="Oui",Recensement!E33,IF(Recensement!F34="Oui",Recensement!E34,IF(Recensement!F35="Oui",Recensement!E35,IF(Recensement!F36="Oui",Recensement!E36,IF(Recensement!F37="Oui",Recensement!E37,IF(Recensement!F38="Oui",Recensement!E38,IF(Recensement!F39="Oui",Recensement!E39,IF(Recensement!F40="Oui",Recensement!E40,IF(Recensement!F41="Oui",Recensement!E41,IF(Recensement!F42="Oui",Recensement!E42,IF(Recensement!F43="Oui",Recensement!E43,IF(Recensement!F44="Oui",Recensement!E44,"")))))))))))))))))))))))))))))))))</f>
        <v/>
      </c>
      <c r="F30" s="191"/>
      <c r="G30" s="193"/>
      <c r="H30" s="239"/>
      <c r="I30" s="239"/>
      <c r="J30" s="170"/>
      <c r="K30" s="170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</row>
    <row r="31" spans="1:25" s="168" customFormat="1" ht="8.25" customHeight="1">
      <c r="A31" s="166"/>
      <c r="B31" s="176"/>
      <c r="C31" s="176"/>
      <c r="D31" s="176"/>
      <c r="E31" s="176"/>
      <c r="F31" s="176"/>
      <c r="G31" s="166"/>
      <c r="H31" s="190"/>
      <c r="I31" s="190"/>
      <c r="J31" s="166"/>
      <c r="K31" s="166"/>
      <c r="L31" s="167"/>
      <c r="M31" s="167"/>
      <c r="N31" s="167"/>
      <c r="O31" s="167"/>
      <c r="P31" s="167"/>
      <c r="Q31" s="167"/>
      <c r="R31" s="167"/>
      <c r="S31" s="167"/>
      <c r="T31" s="167"/>
      <c r="U31" s="167"/>
      <c r="V31" s="167"/>
      <c r="W31" s="167"/>
      <c r="X31" s="167"/>
      <c r="Y31" s="167"/>
    </row>
    <row r="32" spans="1:25" s="175" customFormat="1" ht="15.75" customHeight="1">
      <c r="A32" s="238">
        <v>9</v>
      </c>
      <c r="B32" s="169" t="s">
        <v>149</v>
      </c>
      <c r="C32" s="169" t="s">
        <v>146</v>
      </c>
      <c r="D32" s="169" t="s">
        <v>150</v>
      </c>
      <c r="E32" s="169" t="s">
        <v>151</v>
      </c>
      <c r="F32" s="170" t="s">
        <v>152</v>
      </c>
      <c r="G32" s="170" t="s">
        <v>147</v>
      </c>
      <c r="H32" s="239" t="s">
        <v>148</v>
      </c>
      <c r="I32" s="239"/>
      <c r="J32" s="170"/>
      <c r="K32" s="170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</row>
    <row r="33" spans="1:25" s="175" customFormat="1" ht="15.75" customHeight="1">
      <c r="A33" s="238"/>
      <c r="B33" s="196" t="str">
        <f>IF(Recensement!F13="Oui",Recensement!C13,IF(Recensement!F14="Oui",Recensement!C14,IF(Recensement!F15="Oui",Recensement!C15,IF(Recensement!F16="Oui",Recensement!C16,IF(Recensement!F17="Oui",Recensement!C17,IF(Recensement!F18="Oui",Recensement!C18,IF(Recensement!F19="Oui",Recensement!C19,IF(Recensement!F20="Oui",Recensement!C20,IF(Recensement!F21="Oui",Recensement!C21,IF(Recensement!F22="Oui",Recensement!C22,IF(Recensement!F23="Oui",Recensement!C23,IF(Recensement!F24="Oui",Recensement!C24,IF(Recensement!F25="Oui",Recensement!C25,IF(Recensement!F26="Oui",Recensement!C26,IF(Recensement!F27="Oui",Recensement!C27,IF(Recensement!F28="Oui",Recensement!C28,IF(Recensement!F29="Oui",Recensement!C29,IF(Recensement!F30="Oui",Recensement!C30,IF(Recensement!F31="Oui",Recensement!C31,IF(Recensement!F32="Oui",Recensement!C32,IF(Recensement!F33="Oui",Recensement!C33,IF(Recensement!F34="Oui",Recensement!C34,IF(Recensement!F35="Oui",Recensement!C35,IF(Recensement!F36="Oui",Recensement!C36,IF(Recensement!F37="Oui",Recensement!C37,IF(Recensement!F38="Oui",Recensement!C38,IF(Recensement!F39="Oui",Recensement!C39,IF(Recensement!F40="Oui",Recensement!C40,IF(Recensement!F41="Oui",Recensement!C41,IF(Recensement!F42="Oui",Recensement!C42,IF(Recensement!F43="Oui",Recensement!C43,IF(Recensement!F44="Oui",Recensement!C44,""))))))))))))))))))))))))))))))))</f>
        <v/>
      </c>
      <c r="C33" s="180"/>
      <c r="D33" s="197" t="str">
        <f>IF(Recensement!F13="Oui",Recensement!D13,IF(Recensement!F14="Oui",Recensement!D14,IF(Recensement!F15="Oui",Recensement!D15,IF(Recensement!F16="Oui",Recensement!D16,IF(Recensement!F17="Oui",Recensement!D17,IF(Recensement!F18="Oui",Recensement!D18,IF(Recensement!F19="Oui",Recensement!D19,IF(Recensement!F20="Oui",Recensement!D20,IF(Recensement!F21="Oui",Recensement!D21,IF(Recensement!F22="Oui",Recensement!D22,IF(Recensement!F23="Oui",Recensement!D23,IF(Recensement!F24="Oui",Recensement!D24,IF(Recensement!F25="Oui",Recensement!D25,IF(Recensement!F26="Oui",Recensement!D26,IF(Recensement!F27="Oui",Recensement!D27,IF(Recensement!F28="Oui",Recensement!D28,IF(Recensement!F29="Oui",Recensement!D29,IF(Recensement!F30="Oui",Recensement!D30,IF(Recensement!F31="Oui",Recensement!D31,IF(Recensement!F32="Oui",Recensement!D32,IF(Recensement!F33="Oui",Recensement!D33,IF(Recensement!F34="Oui",Recensement!D34,IF(Recensement!F35="Oui",Recensement!D35,IF(Recensement!F36="Oui",Recensement!D36,IF(Recensement!F37="Oui",Recensement!D37,IF(Recensement!F38="Oui",Recensement!D38,IF(Recensement!F39="Oui",Recensement!D39,IF(Recensement!F40="Oui",Recensement!D40,IF(Recensement!F41="Oui",Recensement!D41,IF(Recensement!F42="Oui",Recensement!D42,IF(Recensement!F43="Oui",Recensement!D43,IF(Recensement!F44="Oui",Recensement!D44,""))))))))))))))))))))))))))))))))</f>
        <v/>
      </c>
      <c r="E33" s="198" t="str">
        <f>IF(Recensement!F13="Oui",Recensement!E13,IF(Recensement!F14="Oui",Recensement!E14,IF(Recensement!F15="Oui",Recensement!E15,IF(Recensement!F16="Oui",Recensement!E16,IF(Recensement!F17="Oui",Recensement!E17,IF(Recensement!F18="Oui",Recensement!E18,IF(Recensement!F19="Oui",Recensement!E19,IF(Recensement!F20="Oui",Recensement!E20,IF(Recensement!F21="Oui",Recensement!E21,IF(Recensement!F22="Oui",Recensement!E22,IF(Recensement!F23="Oui",Recensement!E23,IF(Recensement!F24="Oui",Recensement!E24,IF(Recensement!F25="Oui",Recensement!E25,IF(Recensement!F26="Oui",Recensement!E26,IF(Recensement!F27="Oui",Recensement!E27,IF(Recensement!F28="Oui",Recensement!E28,IF(Recensement!F29="Oui",Recensement!E29,IF(Recensement!F30="Oui",Recensement!E30,IF(Recensement!F31="Oui",Recensement!E31,IF(Recensement!F32="Oui",Recensement!E32,IF(Recensement!F33="Oui",Recensement!E33,IF(Recensement!F34="Oui",Recensement!E34,IF(Recensement!F35="Oui",Recensement!E35,IF(Recensement!F36="Oui",Recensement!E36,IF(Recensement!F37="Oui",Recensement!E37,IF(Recensement!F38="Oui",Recensement!E38,IF(Recensement!F39="Oui",Recensement!E39,IF(Recensement!F40="Oui",Recensement!E40,IF(Recensement!F41="Oui",Recensement!E41,IF(Recensement!F42="Oui",Recensement!E42,IF(Recensement!F43="Oui",Recensement!E43,IF(Recensement!F44="Oui",Recensement!E44,""))))))))))))))))))))))))))))))))</f>
        <v/>
      </c>
      <c r="F33" s="192"/>
      <c r="G33" s="193"/>
      <c r="H33" s="239"/>
      <c r="I33" s="239"/>
      <c r="J33" s="170"/>
      <c r="K33" s="170"/>
      <c r="L33" s="174"/>
      <c r="M33" s="174"/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4"/>
    </row>
    <row r="34" spans="1:25" s="168" customFormat="1" ht="8.25">
      <c r="A34" s="166"/>
      <c r="B34" s="176"/>
      <c r="C34" s="176"/>
      <c r="D34" s="176"/>
      <c r="E34" s="176"/>
      <c r="F34" s="176"/>
      <c r="G34" s="166"/>
      <c r="H34" s="189"/>
      <c r="I34" s="189"/>
      <c r="J34" s="166"/>
      <c r="K34" s="166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</row>
    <row r="35" spans="1:25" s="175" customFormat="1" ht="15.75" customHeight="1">
      <c r="A35" s="238">
        <v>10</v>
      </c>
      <c r="B35" s="169" t="s">
        <v>149</v>
      </c>
      <c r="C35" s="169" t="s">
        <v>146</v>
      </c>
      <c r="D35" s="169" t="s">
        <v>150</v>
      </c>
      <c r="E35" s="169" t="s">
        <v>151</v>
      </c>
      <c r="F35" s="170" t="s">
        <v>152</v>
      </c>
      <c r="G35" s="170" t="s">
        <v>147</v>
      </c>
      <c r="H35" s="239" t="s">
        <v>148</v>
      </c>
      <c r="I35" s="239"/>
      <c r="J35" s="170"/>
      <c r="K35" s="170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</row>
    <row r="36" spans="1:25" s="175" customFormat="1" ht="15.75" customHeight="1">
      <c r="A36" s="238"/>
      <c r="B36" s="196" t="str">
        <f>IF(Recensement!F14="Oui",Recensement!C14,IF(Recensement!F15="Oui",Recensement!C15,IF(Recensement!F16="Oui",Recensement!C16,IF(Recensement!F17="Oui",Recensement!C17,IF(Recensement!F18="Oui",Recensement!C18,IF(Recensement!F19="Oui",Recensement!C19,IF(Recensement!F20="Oui",Recensement!C20,IF(Recensement!F21="Oui",Recensement!C21,IF(Recensement!F22="Oui",Recensement!C22,IF(Recensement!F23="Oui",Recensement!C23,IF(Recensement!F24="Oui",Recensement!C24,IF(Recensement!F25="Oui",Recensement!C25,IF(Recensement!F26="Oui",Recensement!C26,IF(Recensement!F27="Oui",Recensement!C27,IF(Recensement!F28="Oui",Recensement!C28,IF(Recensement!F29="Oui",Recensement!C29,IF(Recensement!F30="Oui",Recensement!C30,IF(Recensement!F31="Oui",Recensement!C31,IF(Recensement!F32="Oui",Recensement!C32,IF(Recensement!F33="Oui",Recensement!C33,IF(Recensement!F34="Oui",Recensement!C34,IF(Recensement!F35="Oui",Recensement!C35,IF(Recensement!F36="Oui",Recensement!C36,IF(Recensement!F37="Oui",Recensement!C37,IF(Recensement!F38="Oui",Recensement!C38,IF(Recensement!F39="Oui",Recensement!C39,IF(Recensement!F40="Oui",Recensement!C40,IF(Recensement!F41="Oui",Recensement!C41,IF(Recensement!F42="Oui",Recensement!C42,IF(Recensement!F43="Oui",Recensement!C43,IF(Recensement!F44="Oui",Recensement!C44,"")))))))))))))))))))))))))))))))</f>
        <v/>
      </c>
      <c r="C36" s="180"/>
      <c r="D36" s="197" t="str">
        <f>IF(Recensement!F14="Oui",Recensement!D14,IF(Recensement!F15="Oui",Recensement!D15,IF(Recensement!F16="Oui",Recensement!D16,IF(Recensement!F17="Oui",Recensement!D17,IF(Recensement!F18="Oui",Recensement!D18,IF(Recensement!F19="Oui",Recensement!D19,IF(Recensement!F20="Oui",Recensement!D20,IF(Recensement!F21="Oui",Recensement!D21,IF(Recensement!F22="Oui",Recensement!D22,IF(Recensement!F23="Oui",Recensement!D23,IF(Recensement!F24="Oui",Recensement!D24,IF(Recensement!F25="Oui",Recensement!D25,IF(Recensement!F26="Oui",Recensement!D26,IF(Recensement!F27="Oui",Recensement!D27,IF(Recensement!F28="Oui",Recensement!D28,IF(Recensement!F29="Oui",Recensement!D29,IF(Recensement!F30="Oui",Recensement!D30,IF(Recensement!F31="Oui",Recensement!D31,IF(Recensement!F32="Oui",Recensement!D32,IF(Recensement!F33="Oui",Recensement!D33,IF(Recensement!F34="Oui",Recensement!D34,IF(Recensement!F35="Oui",Recensement!D35,IF(Recensement!F36="Oui",Recensement!D36,IF(Recensement!F37="Oui",Recensement!D37,IF(Recensement!F38="Oui",Recensement!D38,IF(Recensement!F39="Oui",Recensement!D39,IF(Recensement!F40="Oui",Recensement!D40,IF(Recensement!F41="Oui",Recensement!D41,IF(Recensement!F42="Oui",Recensement!D42,IF(Recensement!F43="Oui",Recensement!D43,IF(Recensement!F44="Oui",Recensement!D44,"")))))))))))))))))))))))))))))))</f>
        <v/>
      </c>
      <c r="E36" s="198" t="str">
        <f>IF(Recensement!F14="Oui",Recensement!E14,IF(Recensement!F15="Oui",Recensement!E15,IF(Recensement!F16="Oui",Recensement!E16,IF(Recensement!F17="Oui",Recensement!E17,IF(Recensement!F18="Oui",Recensement!E18,IF(Recensement!F19="Oui",Recensement!E19,IF(Recensement!F20="Oui",Recensement!E20,IF(Recensement!F21="Oui",Recensement!E21,IF(Recensement!F22="Oui",Recensement!E22,IF(Recensement!F23="Oui",Recensement!E23,IF(Recensement!F24="Oui",Recensement!E24,IF(Recensement!F25="Oui",Recensement!E25,IF(Recensement!F26="Oui",Recensement!E26,IF(Recensement!F27="Oui",Recensement!E27,IF(Recensement!F28="Oui",Recensement!E28,IF(Recensement!F29="Oui",Recensement!E29,IF(Recensement!F30="Oui",Recensement!E30,IF(Recensement!F31="Oui",Recensement!E31,IF(Recensement!F32="Oui",Recensement!E32,IF(Recensement!F33="Oui",Recensement!E33,IF(Recensement!F34="Oui",Recensement!E34,IF(Recensement!F35="Oui",Recensement!E35,IF(Recensement!F36="Oui",Recensement!E36,IF(Recensement!F37="Oui",Recensement!E37,IF(Recensement!F38="Oui",Recensement!E38,IF(Recensement!F39="Oui",Recensement!E39,IF(Recensement!F40="Oui",Recensement!E40,IF(Recensement!F41="Oui",Recensement!E41,IF(Recensement!F42="Oui",Recensement!E42,IF(Recensement!F43="Oui",Recensement!E43,IF(Recensement!F44="Oui",Recensement!E44,"")))))))))))))))))))))))))))))))</f>
        <v/>
      </c>
      <c r="F36" s="192"/>
      <c r="G36" s="193"/>
      <c r="H36" s="239"/>
      <c r="I36" s="239"/>
      <c r="J36" s="170"/>
      <c r="K36" s="170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</row>
    <row r="37" spans="1:25" s="184" customFormat="1" ht="8.25">
      <c r="A37" s="181"/>
      <c r="B37" s="182"/>
      <c r="C37" s="182"/>
      <c r="D37" s="182"/>
      <c r="E37" s="182"/>
      <c r="F37" s="182"/>
      <c r="G37" s="181"/>
      <c r="H37" s="189"/>
      <c r="I37" s="189"/>
      <c r="J37" s="181"/>
      <c r="K37" s="181"/>
      <c r="L37" s="183"/>
      <c r="M37" s="183"/>
      <c r="N37" s="183"/>
      <c r="O37" s="183"/>
      <c r="P37" s="183"/>
      <c r="Q37" s="183"/>
      <c r="R37" s="183"/>
      <c r="S37" s="183"/>
      <c r="T37" s="183"/>
      <c r="U37" s="183"/>
      <c r="V37" s="183"/>
      <c r="W37" s="183"/>
      <c r="X37" s="183"/>
      <c r="Y37" s="183"/>
    </row>
    <row r="38" spans="1:25" s="185" customFormat="1" ht="15.75" customHeight="1">
      <c r="A38" s="238">
        <v>11</v>
      </c>
      <c r="B38" s="169" t="s">
        <v>149</v>
      </c>
      <c r="C38" s="169" t="s">
        <v>146</v>
      </c>
      <c r="D38" s="169" t="s">
        <v>150</v>
      </c>
      <c r="E38" s="169" t="s">
        <v>151</v>
      </c>
      <c r="F38" s="170" t="s">
        <v>152</v>
      </c>
      <c r="G38" s="170" t="s">
        <v>147</v>
      </c>
      <c r="H38" s="239" t="s">
        <v>148</v>
      </c>
      <c r="I38" s="239"/>
      <c r="J38" s="118"/>
      <c r="K38" s="118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</row>
    <row r="39" spans="1:25" s="185" customFormat="1" ht="15.75" customHeight="1">
      <c r="A39" s="238"/>
      <c r="B39" s="196" t="str">
        <f>IF(Recensement!F15="Oui",Recensement!C15,IF(Recensement!F16="Oui",Recensement!C16,IF(Recensement!F17="Oui",Recensement!C17,IF(Recensement!F18="Oui",Recensement!C18,IF(Recensement!F19="Oui",Recensement!C19,IF(Recensement!F20="Oui",Recensement!C20,IF(Recensement!F21="Oui",Recensement!C21,IF(Recensement!F22="Oui",Recensement!C22,IF(Recensement!F23="Oui",Recensement!C23,IF(Recensement!F24="Oui",Recensement!C24,IF(Recensement!F25="Oui",Recensement!C25,IF(Recensement!F26="Oui",Recensement!C26,IF(Recensement!F27="Oui",Recensement!C27,IF(Recensement!F28="Oui",Recensement!C28,IF(Recensement!F29="Oui",Recensement!C29,IF(Recensement!F30="Oui",Recensement!C30,IF(Recensement!F31="Oui",Recensement!C31,IF(Recensement!F32="Oui",Recensement!C32,IF(Recensement!F33="Oui",Recensement!C33,IF(Recensement!F34="Oui",Recensement!C34,IF(Recensement!F35="Oui",Recensement!C35,IF(Recensement!F36="Oui",Recensement!C36,IF(Recensement!F37="Oui",Recensement!C37,IF(Recensement!F38="Oui",Recensement!C38,IF(Recensement!F39="Oui",Recensement!C39,IF(Recensement!F40="Oui",Recensement!C40,IF(Recensement!F41="Oui",Recensement!C41,IF(Recensement!F42="Oui",Recensement!C42,IF(Recensement!F43="Oui",Recensement!C43,IF(Recensement!F44="Oui",Recensement!C44,""))))))))))))))))))))))))))))))</f>
        <v/>
      </c>
      <c r="C39" s="180"/>
      <c r="D39" s="197" t="str">
        <f>IF(Recensement!F15="Oui",Recensement!D15,IF(Recensement!F16="Oui",Recensement!D16,IF(Recensement!F17="Oui",Recensement!D17,IF(Recensement!F18="Oui",Recensement!D18,IF(Recensement!F19="Oui",Recensement!D19,IF(Recensement!F20="Oui",Recensement!D20,IF(Recensement!F21="Oui",Recensement!D21,IF(Recensement!F22="Oui",Recensement!D22,IF(Recensement!F23="Oui",Recensement!D23,IF(Recensement!F24="Oui",Recensement!D24,IF(Recensement!F25="Oui",Recensement!D25,IF(Recensement!F26="Oui",Recensement!D26,IF(Recensement!F27="Oui",Recensement!D27,IF(Recensement!F28="Oui",Recensement!D28,IF(Recensement!F29="Oui",Recensement!D29,IF(Recensement!F30="Oui",Recensement!D30,IF(Recensement!F31="Oui",Recensement!D31,IF(Recensement!F32="Oui",Recensement!D32,IF(Recensement!F33="Oui",Recensement!D33,IF(Recensement!F34="Oui",Recensement!D34,IF(Recensement!F35="Oui",Recensement!D35,IF(Recensement!F36="Oui",Recensement!D36,IF(Recensement!F37="Oui",Recensement!D37,IF(Recensement!F38="Oui",Recensement!D38,IF(Recensement!F39="Oui",Recensement!D39,IF(Recensement!F40="Oui",Recensement!D40,IF(Recensement!F41="Oui",Recensement!D41,IF(Recensement!F42="Oui",Recensement!D42,IF(Recensement!F43="Oui",Recensement!D43,IF(Recensement!F44="Oui",Recensement!D44,""))))))))))))))))))))))))))))))</f>
        <v/>
      </c>
      <c r="E39" s="198" t="str">
        <f>IF(Recensement!F15="Oui",Recensement!E15,IF(Recensement!F16="Oui",Recensement!E16,IF(Recensement!F17="Oui",Recensement!E17,IF(Recensement!F18="Oui",Recensement!E18,IF(Recensement!F19="Oui",Recensement!E19,IF(Recensement!F20="Oui",Recensement!E20,IF(Recensement!F21="Oui",Recensement!E21,IF(Recensement!F22="Oui",Recensement!E22,IF(Recensement!F23="Oui",Recensement!E23,IF(Recensement!F24="Oui",Recensement!E24,IF(Recensement!F25="Oui",Recensement!E25,IF(Recensement!F26="Oui",Recensement!E26,IF(Recensement!F27="Oui",Recensement!E27,IF(Recensement!F28="Oui",Recensement!E28,IF(Recensement!F29="Oui",Recensement!E29,IF(Recensement!F30="Oui",Recensement!E30,IF(Recensement!F31="Oui",Recensement!E31,IF(Recensement!F32="Oui",Recensement!E32,IF(Recensement!F33="Oui",Recensement!E33,IF(Recensement!F34="Oui",Recensement!E34,IF(Recensement!F35="Oui",Recensement!E35,IF(Recensement!F36="Oui",Recensement!E36,IF(Recensement!F37="Oui",Recensement!E37,IF(Recensement!F38="Oui",Recensement!E38,IF(Recensement!F39="Oui",Recensement!E39,IF(Recensement!F40="Oui",Recensement!E40,IF(Recensement!F41="Oui",Recensement!E41,IF(Recensement!F42="Oui",Recensement!E42,IF(Recensement!F43="Oui",Recensement!E43,IF(Recensement!F44="Oui",Recensement!E44,""))))))))))))))))))))))))))))))</f>
        <v/>
      </c>
      <c r="F39" s="192"/>
      <c r="G39" s="193"/>
      <c r="H39" s="239"/>
      <c r="I39" s="239"/>
      <c r="J39" s="118"/>
      <c r="K39" s="118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</row>
    <row r="40" spans="1:25" s="184" customFormat="1" ht="8.25">
      <c r="A40" s="181"/>
      <c r="B40" s="182"/>
      <c r="C40" s="182"/>
      <c r="D40" s="182"/>
      <c r="E40" s="182"/>
      <c r="F40" s="182"/>
      <c r="G40" s="181"/>
      <c r="H40" s="189"/>
      <c r="I40" s="189"/>
      <c r="J40" s="181"/>
      <c r="K40" s="181"/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3"/>
      <c r="W40" s="183"/>
      <c r="X40" s="183"/>
      <c r="Y40" s="183"/>
    </row>
    <row r="41" spans="1:25" s="185" customFormat="1" ht="15.75" customHeight="1">
      <c r="A41" s="238">
        <v>12</v>
      </c>
      <c r="B41" s="169" t="s">
        <v>149</v>
      </c>
      <c r="C41" s="169" t="s">
        <v>146</v>
      </c>
      <c r="D41" s="169" t="s">
        <v>150</v>
      </c>
      <c r="E41" s="169" t="s">
        <v>151</v>
      </c>
      <c r="F41" s="170" t="s">
        <v>152</v>
      </c>
      <c r="G41" s="170" t="s">
        <v>147</v>
      </c>
      <c r="H41" s="239" t="s">
        <v>148</v>
      </c>
      <c r="I41" s="239"/>
      <c r="J41" s="118"/>
      <c r="K41" s="118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</row>
    <row r="42" spans="1:25" s="185" customFormat="1" ht="15.75" customHeight="1">
      <c r="A42" s="238"/>
      <c r="B42" s="196" t="str">
        <f>IF(Recensement!F16="Oui",Recensement!C16,IF(Recensement!F17="Oui",Recensement!C17,IF(Recensement!F18="Oui",Recensement!C18,IF(Recensement!F19="Oui",Recensement!C19,IF(Recensement!F20="Oui",Recensement!C20,IF(Recensement!F21="Oui",Recensement!C21,IF(Recensement!F22="Oui",Recensement!C22,IF(Recensement!F23="Oui",Recensement!C23,IF(Recensement!F24="Oui",Recensement!C24,IF(Recensement!F25="Oui",Recensement!C25,IF(Recensement!F26="Oui",Recensement!C26,IF(Recensement!F27="Oui",Recensement!C27,IF(Recensement!F28="Oui",Recensement!C28,IF(Recensement!F29="Oui",Recensement!C29,IF(Recensement!F30="Oui",Recensement!C30,IF(Recensement!F31="Oui",Recensement!C31,IF(Recensement!F32="Oui",Recensement!C32,IF(Recensement!F33="Oui",Recensement!C33,IF(Recensement!F34="Oui",Recensement!C34,IF(Recensement!F35="Oui",Recensement!C35,IF(Recensement!F36="Oui",Recensement!C36,IF(Recensement!F37="Oui",Recensement!C37,IF(Recensement!F38="Oui",Recensement!C38,IF(Recensement!F39="Oui",Recensement!C39,IF(Recensement!F40="Oui",Recensement!C40,IF(Recensement!F41="Oui",Recensement!C41,IF(Recensement!F42="Oui",Recensement!C42,IF(Recensement!F43="Oui",Recensement!C43,IF(Recensement!F44="Oui",Recensement!C44,"")))))))))))))))))))))))))))))</f>
        <v/>
      </c>
      <c r="C42" s="180"/>
      <c r="D42" s="197" t="str">
        <f>IF(Recensement!F16="Oui",Recensement!D16,IF(Recensement!F17="Oui",Recensement!D17,IF(Recensement!F18="Oui",Recensement!D18,IF(Recensement!F19="Oui",Recensement!D19,IF(Recensement!F20="Oui",Recensement!D20,IF(Recensement!F21="Oui",Recensement!D21,IF(Recensement!F22="Oui",Recensement!D22,IF(Recensement!F23="Oui",Recensement!D23,IF(Recensement!F24="Oui",Recensement!D24,IF(Recensement!F25="Oui",Recensement!D25,IF(Recensement!F26="Oui",Recensement!D26,IF(Recensement!F27="Oui",Recensement!D27,IF(Recensement!F28="Oui",Recensement!D28,IF(Recensement!F29="Oui",Recensement!D29,IF(Recensement!F30="Oui",Recensement!D30,IF(Recensement!F31="Oui",Recensement!D31,IF(Recensement!F32="Oui",Recensement!D32,IF(Recensement!F33="Oui",Recensement!D33,IF(Recensement!F34="Oui",Recensement!D34,IF(Recensement!F35="Oui",Recensement!D35,IF(Recensement!F36="Oui",Recensement!D36,IF(Recensement!F37="Oui",Recensement!D37,IF(Recensement!F38="Oui",Recensement!D38,IF(Recensement!F39="Oui",Recensement!D39,IF(Recensement!F40="Oui",Recensement!D40,IF(Recensement!F41="Oui",Recensement!D41,IF(Recensement!F42="Oui",Recensement!D42,IF(Recensement!F43="Oui",Recensement!D43,IF(Recensement!F44="Oui",Recensement!D44,"")))))))))))))))))))))))))))))</f>
        <v/>
      </c>
      <c r="E42" s="198" t="str">
        <f>IF(Recensement!F16="Oui",Recensement!E16,IF(Recensement!F17="Oui",Recensement!E17,IF(Recensement!F18="Oui",Recensement!E18,IF(Recensement!F19="Oui",Recensement!E19,IF(Recensement!F20="Oui",Recensement!E20,IF(Recensement!F21="Oui",Recensement!E21,IF(Recensement!F22="Oui",Recensement!E22,IF(Recensement!F23="Oui",Recensement!E23,IF(Recensement!F24="Oui",Recensement!E24,IF(Recensement!F25="Oui",Recensement!E25,IF(Recensement!F26="Oui",Recensement!E26,IF(Recensement!F27="Oui",Recensement!E27,IF(Recensement!F28="Oui",Recensement!E28,IF(Recensement!F29="Oui",Recensement!E29,IF(Recensement!F30="Oui",Recensement!E30,IF(Recensement!F31="Oui",Recensement!E31,IF(Recensement!F32="Oui",Recensement!E32,IF(Recensement!F33="Oui",Recensement!E33,IF(Recensement!F34="Oui",Recensement!E34,IF(Recensement!F35="Oui",Recensement!E35,IF(Recensement!F36="Oui",Recensement!E36,IF(Recensement!F37="Oui",Recensement!E37,IF(Recensement!F38="Oui",Recensement!E38,IF(Recensement!F39="Oui",Recensement!E39,IF(Recensement!F40="Oui",Recensement!E40,IF(Recensement!F41="Oui",Recensement!E41,IF(Recensement!F42="Oui",Recensement!E42,IF(Recensement!F43="Oui",Recensement!E43,IF(Recensement!F44="Oui",Recensement!E44,"")))))))))))))))))))))))))))))</f>
        <v/>
      </c>
      <c r="F42" s="192"/>
      <c r="G42" s="193"/>
      <c r="H42" s="239"/>
      <c r="I42" s="239"/>
      <c r="J42" s="118"/>
      <c r="K42" s="118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</row>
    <row r="43" spans="1:25" s="184" customFormat="1" ht="8.25">
      <c r="A43" s="181"/>
      <c r="B43" s="182"/>
      <c r="C43" s="182"/>
      <c r="D43" s="182"/>
      <c r="E43" s="182"/>
      <c r="F43" s="182"/>
      <c r="G43" s="181"/>
      <c r="H43" s="189"/>
      <c r="I43" s="189"/>
      <c r="J43" s="181"/>
      <c r="K43" s="181"/>
      <c r="L43" s="183"/>
      <c r="M43" s="183"/>
      <c r="N43" s="183"/>
      <c r="O43" s="183"/>
      <c r="P43" s="183"/>
      <c r="Q43" s="183"/>
      <c r="R43" s="183"/>
      <c r="S43" s="183"/>
      <c r="T43" s="183"/>
      <c r="U43" s="183"/>
      <c r="V43" s="183"/>
      <c r="W43" s="183"/>
      <c r="X43" s="183"/>
      <c r="Y43" s="183"/>
    </row>
    <row r="44" spans="1:25" s="185" customFormat="1" ht="15.75" customHeight="1">
      <c r="A44" s="238">
        <v>13</v>
      </c>
      <c r="B44" s="169" t="s">
        <v>149</v>
      </c>
      <c r="C44" s="169" t="s">
        <v>146</v>
      </c>
      <c r="D44" s="169" t="s">
        <v>150</v>
      </c>
      <c r="E44" s="169" t="s">
        <v>151</v>
      </c>
      <c r="F44" s="170" t="s">
        <v>152</v>
      </c>
      <c r="G44" s="170" t="s">
        <v>147</v>
      </c>
      <c r="H44" s="239" t="s">
        <v>148</v>
      </c>
      <c r="I44" s="239"/>
      <c r="J44" s="118"/>
      <c r="K44" s="118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</row>
    <row r="45" spans="1:25" s="185" customFormat="1" ht="15.75" customHeight="1">
      <c r="A45" s="238"/>
      <c r="B45" s="196" t="str">
        <f>IF(Recensement!F17="Oui",Recensement!C17,IF(Recensement!F18="Oui",Recensement!C18,IF(Recensement!F19="Oui",Recensement!C19,IF(Recensement!F20="Oui",Recensement!C20,IF(Recensement!F21="Oui",Recensement!C21,IF(Recensement!F22="Oui",Recensement!C22,IF(Recensement!F23="Oui",Recensement!C23,IF(Recensement!F24="Oui",Recensement!C24,IF(Recensement!F25="Oui",Recensement!C25,IF(Recensement!F26="Oui",Recensement!C26,IF(Recensement!F27="Oui",Recensement!C27,IF(Recensement!F28="Oui",Recensement!C28,IF(Recensement!F29="Oui",Recensement!C29,IF(Recensement!F30="Oui",Recensement!C30,IF(Recensement!F31="Oui",Recensement!C31,IF(Recensement!F32="Oui",Recensement!C32,IF(Recensement!F33="Oui",Recensement!C33,IF(Recensement!F34="Oui",Recensement!C34,IF(Recensement!F35="Oui",Recensement!C35,IF(Recensement!F36="Oui",Recensement!C36,IF(Recensement!F37="Oui",Recensement!C37,IF(Recensement!F38="Oui",Recensement!C38,IF(Recensement!F39="Oui",Recensement!C39,IF(Recensement!F40="Oui",Recensement!C40,IF(Recensement!F41="Oui",Recensement!C41,IF(Recensement!F42="Oui",Recensement!C42,IF(Recensement!F43="Oui",Recensement!C43,IF(Recensement!F44="Oui",Recensement!C44,""))))))))))))))))))))))))))))</f>
        <v/>
      </c>
      <c r="C45" s="180"/>
      <c r="D45" s="197" t="str">
        <f>IF(Recensement!F17="Oui",Recensement!D17,IF(Recensement!F18="Oui",Recensement!D18,IF(Recensement!F19="Oui",Recensement!D19,IF(Recensement!F20="Oui",Recensement!D20,IF(Recensement!F21="Oui",Recensement!D21,IF(Recensement!F22="Oui",Recensement!D22,IF(Recensement!F23="Oui",Recensement!D23,IF(Recensement!F24="Oui",Recensement!D24,IF(Recensement!F25="Oui",Recensement!D25,IF(Recensement!F26="Oui",Recensement!D26,IF(Recensement!F27="Oui",Recensement!D27,IF(Recensement!F28="Oui",Recensement!D28,IF(Recensement!F29="Oui",Recensement!D29,IF(Recensement!F30="Oui",Recensement!D30,IF(Recensement!F31="Oui",Recensement!D31,IF(Recensement!F32="Oui",Recensement!D32,IF(Recensement!F33="Oui",Recensement!D33,IF(Recensement!F34="Oui",Recensement!D34,IF(Recensement!F35="Oui",Recensement!D35,IF(Recensement!F36="Oui",Recensement!D36,IF(Recensement!F37="Oui",Recensement!D37,IF(Recensement!F38="Oui",Recensement!D38,IF(Recensement!F39="Oui",Recensement!D39,IF(Recensement!F40="Oui",Recensement!D40,IF(Recensement!F41="Oui",Recensement!D41,IF(Recensement!F42="Oui",Recensement!D42,IF(Recensement!F43="Oui",Recensement!D43,IF(Recensement!F44="Oui",Recensement!D44,""))))))))))))))))))))))))))))</f>
        <v/>
      </c>
      <c r="E45" s="198" t="str">
        <f>IF(Recensement!F17="Oui",Recensement!E17,IF(Recensement!F18="Oui",Recensement!E18,IF(Recensement!F19="Oui",Recensement!E19,IF(Recensement!F20="Oui",Recensement!E20,IF(Recensement!F21="Oui",Recensement!E21,IF(Recensement!F22="Oui",Recensement!E22,IF(Recensement!F23="Oui",Recensement!E23,IF(Recensement!F24="Oui",Recensement!E24,IF(Recensement!F25="Oui",Recensement!E25,IF(Recensement!F26="Oui",Recensement!E26,IF(Recensement!F27="Oui",Recensement!E27,IF(Recensement!F28="Oui",Recensement!E28,IF(Recensement!F29="Oui",Recensement!E29,IF(Recensement!F30="Oui",Recensement!E30,IF(Recensement!F31="Oui",Recensement!E31,IF(Recensement!F32="Oui",Recensement!E32,IF(Recensement!F33="Oui",Recensement!E33,IF(Recensement!F34="Oui",Recensement!E34,IF(Recensement!F35="Oui",Recensement!E35,IF(Recensement!F36="Oui",Recensement!E36,IF(Recensement!F37="Oui",Recensement!E37,IF(Recensement!F38="Oui",Recensement!E38,IF(Recensement!F39="Oui",Recensement!E39,IF(Recensement!F40="Oui",Recensement!E40,IF(Recensement!F41="Oui",Recensement!E41,IF(Recensement!F42="Oui",Recensement!E42,IF(Recensement!F43="Oui",Recensement!E43,IF(Recensement!F44="Oui",Recensement!E44,""))))))))))))))))))))))))))))</f>
        <v/>
      </c>
      <c r="F45" s="192"/>
      <c r="G45" s="193"/>
      <c r="H45" s="239"/>
      <c r="I45" s="239"/>
      <c r="J45" s="118"/>
      <c r="K45" s="118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</row>
    <row r="46" spans="1:25" s="184" customFormat="1" ht="8.25">
      <c r="A46" s="181"/>
      <c r="B46" s="182"/>
      <c r="C46" s="182"/>
      <c r="D46" s="182"/>
      <c r="E46" s="182"/>
      <c r="F46" s="182"/>
      <c r="G46" s="181"/>
      <c r="H46" s="189"/>
      <c r="I46" s="189"/>
      <c r="J46" s="181"/>
      <c r="K46" s="181"/>
      <c r="L46" s="183"/>
      <c r="M46" s="183"/>
      <c r="N46" s="183"/>
      <c r="O46" s="183"/>
      <c r="P46" s="183"/>
      <c r="Q46" s="183"/>
      <c r="R46" s="183"/>
      <c r="S46" s="183"/>
      <c r="T46" s="183"/>
      <c r="U46" s="183"/>
      <c r="V46" s="183"/>
      <c r="W46" s="183"/>
      <c r="X46" s="183"/>
      <c r="Y46" s="183"/>
    </row>
    <row r="47" spans="1:25" s="185" customFormat="1" ht="15.75" customHeight="1">
      <c r="A47" s="238">
        <v>14</v>
      </c>
      <c r="B47" s="169" t="s">
        <v>149</v>
      </c>
      <c r="C47" s="169" t="s">
        <v>146</v>
      </c>
      <c r="D47" s="169" t="s">
        <v>150</v>
      </c>
      <c r="E47" s="169" t="s">
        <v>151</v>
      </c>
      <c r="F47" s="170" t="s">
        <v>152</v>
      </c>
      <c r="G47" s="170" t="s">
        <v>147</v>
      </c>
      <c r="H47" s="239" t="s">
        <v>148</v>
      </c>
      <c r="I47" s="239"/>
      <c r="J47" s="118"/>
      <c r="K47" s="118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</row>
    <row r="48" spans="1:25" s="185" customFormat="1" ht="15.75" customHeight="1">
      <c r="A48" s="238"/>
      <c r="B48" s="196" t="str">
        <f>IF(Recensement!F18="Oui",Recensement!C18,IF(Recensement!F19="Oui",Recensement!C19,IF(Recensement!F20="Oui",Recensement!C20,IF(Recensement!F21="Oui",Recensement!C21,IF(Recensement!F22="Oui",Recensement!C22,IF(Recensement!F23="Oui",Recensement!C23,IF(Recensement!F24="Oui",Recensement!C24,IF(Recensement!F25="Oui",Recensement!C25,IF(Recensement!F26="Oui",Recensement!C26,IF(Recensement!F27="Oui",Recensement!C27,IF(Recensement!F28="Oui",Recensement!C28,IF(Recensement!F29="Oui",Recensement!C29,IF(Recensement!F30="Oui",Recensement!C30,IF(Recensement!F31="Oui",Recensement!C31,IF(Recensement!F32="Oui",Recensement!C32,IF(Recensement!F33="Oui",Recensement!C33,IF(Recensement!F34="Oui",Recensement!C34,IF(Recensement!F35="Oui",Recensement!C35,IF(Recensement!F36="Oui",Recensement!C36,IF(Recensement!F37="Oui",Recensement!C37,IF(Recensement!F38="Oui",Recensement!C38,IF(Recensement!F39="Oui",Recensement!C39,IF(Recensement!F40="Oui",Recensement!C40,IF(Recensement!F41="Oui",Recensement!C41,IF(Recensement!F42="Oui",Recensement!C42,IF(Recensement!F43="Oui",Recensement!C43,IF(Recensement!F44="Oui",Recensement!C44,"")))))))))))))))))))))))))))</f>
        <v/>
      </c>
      <c r="C48" s="180"/>
      <c r="D48" s="197" t="str">
        <f>IF(Recensement!F18="Oui",Recensement!D18,IF(Recensement!F19="Oui",Recensement!D19,IF(Recensement!F20="Oui",Recensement!D20,IF(Recensement!F21="Oui",Recensement!D21,IF(Recensement!F22="Oui",Recensement!D22,IF(Recensement!F23="Oui",Recensement!D23,IF(Recensement!F24="Oui",Recensement!D24,IF(Recensement!F25="Oui",Recensement!D25,IF(Recensement!F26="Oui",Recensement!D26,IF(Recensement!F27="Oui",Recensement!D27,IF(Recensement!F28="Oui",Recensement!D28,IF(Recensement!F29="Oui",Recensement!D29,IF(Recensement!F30="Oui",Recensement!D30,IF(Recensement!F31="Oui",Recensement!D31,IF(Recensement!F32="Oui",Recensement!D32,IF(Recensement!F33="Oui",Recensement!D33,IF(Recensement!F34="Oui",Recensement!D34,IF(Recensement!F35="Oui",Recensement!D35,IF(Recensement!F36="Oui",Recensement!D36,IF(Recensement!F37="Oui",Recensement!D37,IF(Recensement!F38="Oui",Recensement!D38,IF(Recensement!F39="Oui",Recensement!D39,IF(Recensement!F40="Oui",Recensement!D40,IF(Recensement!F41="Oui",Recensement!D41,IF(Recensement!F42="Oui",Recensement!D42,IF(Recensement!F43="Oui",Recensement!D43,IF(Recensement!F44="Oui",Recensement!D44,"")))))))))))))))))))))))))))</f>
        <v/>
      </c>
      <c r="E48" s="198" t="str">
        <f>IF(Recensement!F18="Oui",Recensement!E18,IF(Recensement!F19="Oui",Recensement!E19,IF(Recensement!F20="Oui",Recensement!E20,IF(Recensement!F21="Oui",Recensement!E21,IF(Recensement!F22="Oui",Recensement!E22,IF(Recensement!F23="Oui",Recensement!E23,IF(Recensement!F24="Oui",Recensement!E24,IF(Recensement!F25="Oui",Recensement!E25,IF(Recensement!F26="Oui",Recensement!E26,IF(Recensement!F27="Oui",Recensement!E27,IF(Recensement!F28="Oui",Recensement!E28,IF(Recensement!F29="Oui",Recensement!E29,IF(Recensement!F30="Oui",Recensement!E30,IF(Recensement!F31="Oui",Recensement!E31,IF(Recensement!F32="Oui",Recensement!E32,IF(Recensement!F33="Oui",Recensement!E33,IF(Recensement!F34="Oui",Recensement!E34,IF(Recensement!F35="Oui",Recensement!E35,IF(Recensement!F36="Oui",Recensement!E36,IF(Recensement!F37="Oui",Recensement!E37,IF(Recensement!F38="Oui",Recensement!E38,IF(Recensement!F39="Oui",Recensement!E39,IF(Recensement!F40="Oui",Recensement!E40,IF(Recensement!F41="Oui",Recensement!E41,IF(Recensement!F42="Oui",Recensement!E42,IF(Recensement!F43="Oui",Recensement!E43,IF(Recensement!F44="Oui",Recensement!E44,"")))))))))))))))))))))))))))</f>
        <v/>
      </c>
      <c r="F48" s="192"/>
      <c r="G48" s="193"/>
      <c r="H48" s="239"/>
      <c r="I48" s="239"/>
      <c r="J48" s="118"/>
      <c r="K48" s="118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</row>
    <row r="49" spans="1:26" s="188" customFormat="1" ht="8.25">
      <c r="A49" s="186"/>
      <c r="B49" s="187"/>
      <c r="C49" s="187"/>
      <c r="D49" s="187"/>
      <c r="E49" s="187"/>
      <c r="F49" s="187"/>
      <c r="G49" s="181"/>
      <c r="H49" s="189"/>
      <c r="I49" s="189"/>
      <c r="J49" s="181"/>
      <c r="K49" s="181"/>
      <c r="L49" s="183"/>
      <c r="M49" s="183"/>
      <c r="N49" s="183"/>
      <c r="O49" s="183"/>
      <c r="P49" s="183"/>
      <c r="Q49" s="183"/>
      <c r="R49" s="183"/>
      <c r="S49" s="183"/>
      <c r="T49" s="183"/>
      <c r="U49" s="183"/>
      <c r="V49" s="183"/>
      <c r="W49" s="183"/>
      <c r="X49" s="183"/>
      <c r="Y49" s="183"/>
    </row>
    <row r="50" spans="1:26" s="185" customFormat="1" ht="15.75" customHeight="1">
      <c r="A50" s="238">
        <v>15</v>
      </c>
      <c r="B50" s="169" t="s">
        <v>149</v>
      </c>
      <c r="C50" s="169" t="s">
        <v>146</v>
      </c>
      <c r="D50" s="169" t="s">
        <v>150</v>
      </c>
      <c r="E50" s="169" t="s">
        <v>151</v>
      </c>
      <c r="F50" s="170" t="s">
        <v>152</v>
      </c>
      <c r="G50" s="170" t="s">
        <v>147</v>
      </c>
      <c r="H50" s="239" t="s">
        <v>148</v>
      </c>
      <c r="I50" s="239"/>
      <c r="J50" s="118"/>
      <c r="K50" s="118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</row>
    <row r="51" spans="1:26" s="185" customFormat="1" ht="15.75" customHeight="1">
      <c r="A51" s="238"/>
      <c r="B51" s="196" t="str">
        <f>IF(Recensement!F19="Oui",Recensement!C19,IF(Recensement!F20="Oui",Recensement!C20,IF(Recensement!F21="Oui",Recensement!C21,IF(Recensement!F22="Oui",Recensement!C22,IF(Recensement!F23="Oui",Recensement!C23,IF(Recensement!F24="Oui",Recensement!C24,IF(Recensement!F25="Oui",Recensement!C25,IF(Recensement!F26="Oui",Recensement!C26,IF(Recensement!F27="Oui",Recensement!C27,IF(Recensement!F28="Oui",Recensement!C28,IF(Recensement!F29="Oui",Recensement!C29,IF(Recensement!F30="Oui",Recensement!C30,IF(Recensement!F31="Oui",Recensement!C31,IF(Recensement!F32="Oui",Recensement!C32,IF(Recensement!F33="Oui",Recensement!C33,IF(Recensement!F34="Oui",Recensement!C34,IF(Recensement!F35="Oui",Recensement!C35,IF(Recensement!F36="Oui",Recensement!C36,IF(Recensement!F37="Oui",Recensement!C37,IF(Recensement!F38="Oui",Recensement!C38,IF(Recensement!F39="Oui",Recensement!C39,IF(Recensement!F40="Oui",Recensement!C40,IF(Recensement!F41="Oui",Recensement!C41,IF(Recensement!F42="Oui",Recensement!C42,IF(Recensement!F43="Oui",Recensement!C43,IF(Recensement!F44="Oui",Recensement!C44,""))))))))))))))))))))))))))</f>
        <v/>
      </c>
      <c r="C51" s="180"/>
      <c r="D51" s="197" t="str">
        <f>IF(Recensement!F19="Oui",Recensement!D19,IF(Recensement!F20="Oui",Recensement!D20,IF(Recensement!F21="Oui",Recensement!D21,IF(Recensement!F22="Oui",Recensement!D22,IF(Recensement!F23="Oui",Recensement!D23,IF(Recensement!F24="Oui",Recensement!D24,IF(Recensement!F25="Oui",Recensement!D25,IF(Recensement!F26="Oui",Recensement!D26,IF(Recensement!F27="Oui",Recensement!D27,IF(Recensement!F28="Oui",Recensement!D28,IF(Recensement!F29="Oui",Recensement!D29,IF(Recensement!F30="Oui",Recensement!D30,IF(Recensement!F31="Oui",Recensement!D31,IF(Recensement!F32="Oui",Recensement!D32,IF(Recensement!F33="Oui",Recensement!D33,IF(Recensement!F34="Oui",Recensement!D34,IF(Recensement!F35="Oui",Recensement!D35,IF(Recensement!F36="Oui",Recensement!D36,IF(Recensement!F37="Oui",Recensement!D37,IF(Recensement!F38="Oui",Recensement!D38,IF(Recensement!F39="Oui",Recensement!D39,IF(Recensement!F40="Oui",Recensement!D40,IF(Recensement!F41="Oui",Recensement!D41,IF(Recensement!F42="Oui",Recensement!D42,IF(Recensement!F43="Oui",Recensement!D43,IF(Recensement!F44="Oui",Recensement!D44,""))))))))))))))))))))))))))</f>
        <v/>
      </c>
      <c r="E51" s="198" t="str">
        <f>IF(Recensement!F19="Oui",Recensement!E19,IF(Recensement!F20="Oui",Recensement!E20,IF(Recensement!F21="Oui",Recensement!E21,IF(Recensement!F22="Oui",Recensement!E22,IF(Recensement!F23="Oui",Recensement!E23,IF(Recensement!F24="Oui",Recensement!E24,IF(Recensement!F25="Oui",Recensement!E25,IF(Recensement!F26="Oui",Recensement!E26,IF(Recensement!F27="Oui",Recensement!E27,IF(Recensement!F28="Oui",Recensement!E28,IF(Recensement!F29="Oui",Recensement!E29,IF(Recensement!F30="Oui",Recensement!E30,IF(Recensement!F31="Oui",Recensement!E31,IF(Recensement!F32="Oui",Recensement!E32,IF(Recensement!F33="Oui",Recensement!E33,IF(Recensement!F34="Oui",Recensement!E34,IF(Recensement!F35="Oui",Recensement!E35,IF(Recensement!F36="Oui",Recensement!E36,IF(Recensement!F37="Oui",Recensement!E37,IF(Recensement!F38="Oui",Recensement!E38,IF(Recensement!F39="Oui",Recensement!E39,IF(Recensement!F40="Oui",Recensement!E40,IF(Recensement!F41="Oui",Recensement!E41,IF(Recensement!F42="Oui",Recensement!E42,IF(Recensement!F43="Oui",Recensement!E43,IF(Recensement!F44="Oui",Recensement!E44,""))))))))))))))))))))))))))</f>
        <v/>
      </c>
      <c r="F51" s="192"/>
      <c r="G51" s="193"/>
      <c r="H51" s="239"/>
      <c r="I51" s="239"/>
      <c r="J51" s="118"/>
      <c r="K51" s="118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</row>
    <row r="52" spans="1:26" s="124" customFormat="1" ht="30.75" customHeight="1">
      <c r="A52" s="240" t="s">
        <v>144</v>
      </c>
      <c r="B52" s="240"/>
      <c r="C52" s="240"/>
      <c r="D52" s="240"/>
      <c r="E52" s="240"/>
      <c r="F52" s="240"/>
      <c r="G52" s="241" t="s">
        <v>145</v>
      </c>
      <c r="H52" s="241"/>
      <c r="I52" s="241"/>
      <c r="J52" s="122"/>
      <c r="K52" s="122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</row>
    <row r="53" spans="1:26" s="168" customFormat="1" ht="8.1" customHeight="1">
      <c r="A53" s="243"/>
      <c r="B53" s="243"/>
      <c r="C53" s="243"/>
      <c r="D53" s="243"/>
      <c r="E53" s="243"/>
      <c r="F53" s="243"/>
      <c r="G53" s="166"/>
      <c r="H53" s="166"/>
      <c r="I53" s="166"/>
      <c r="J53" s="166"/>
      <c r="K53" s="166"/>
      <c r="L53" s="167"/>
      <c r="M53" s="167"/>
      <c r="N53" s="167"/>
      <c r="O53" s="167"/>
      <c r="P53" s="167"/>
      <c r="Q53" s="167"/>
      <c r="R53" s="167"/>
      <c r="S53" s="167"/>
      <c r="T53" s="167"/>
      <c r="U53" s="167"/>
      <c r="V53" s="167"/>
      <c r="W53" s="167"/>
      <c r="X53" s="167"/>
      <c r="Y53" s="167"/>
    </row>
    <row r="54" spans="1:26" s="172" customFormat="1" ht="15.75" customHeight="1">
      <c r="A54" s="238">
        <v>16</v>
      </c>
      <c r="B54" s="169" t="s">
        <v>149</v>
      </c>
      <c r="C54" s="169" t="s">
        <v>146</v>
      </c>
      <c r="D54" s="169" t="s">
        <v>150</v>
      </c>
      <c r="E54" s="169" t="s">
        <v>151</v>
      </c>
      <c r="F54" s="170" t="s">
        <v>152</v>
      </c>
      <c r="G54" s="170" t="s">
        <v>147</v>
      </c>
      <c r="H54" s="239" t="s">
        <v>148</v>
      </c>
      <c r="I54" s="239"/>
      <c r="J54" s="170"/>
      <c r="K54" s="170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</row>
    <row r="55" spans="1:26" s="175" customFormat="1" ht="15.75" customHeight="1">
      <c r="A55" s="238"/>
      <c r="B55" s="194" t="str">
        <f>IF(Recensement!F20="Oui",Recensement!C20,IF(Recensement!F21="Oui",Recensement!C21,IF(Recensement!F22="Oui",Recensement!C22,IF(Recensement!F23="Oui",Recensement!C23,IF(Recensement!F24="Oui",Recensement!C24,IF(Recensement!F25="Oui",Recensement!C25,IF(Recensement!F26="Oui",Recensement!C26,IF(Recensement!F27="Oui",Recensement!C27,IF(Recensement!F28="Oui",Recensement!C28,IF(Recensement!F29="Oui",Recensement!C29,IF(Recensement!F30="Oui",Recensement!C30,IF(Recensement!F31="Oui",Recensement!C31,IF(Recensement!F32="Oui",Recensement!C32,IF(Recensement!F33="Oui",Recensement!C33,IF(Recensement!F34="Oui",Recensement!C34,IF(Recensement!F35="Oui",Recensement!C35,IF(Recensement!F36="Oui",Recensement!C36,IF(Recensement!F37="Oui",Recensement!C37,IF(Recensement!F38="Oui",Recensement!C38,IF(Recensement!F39="Oui",Recensement!C39,IF(Recensement!F40="Oui",Recensement!C40,IF(Recensement!F41="Oui",Recensement!C41,IF(Recensement!F42="Oui",Recensement!C42,IF(Recensement!F43="Oui",Recensement!C43,IF(Recensement!F44="Oui",Recensement!C44,"")))))))))))))))))))))))))</f>
        <v/>
      </c>
      <c r="C55" s="173"/>
      <c r="D55" s="195" t="str">
        <f>IF(Recensement!F20="Oui",Recensement!D20,IF(Recensement!F21="Oui",Recensement!D21,IF(Recensement!F22="Oui",Recensement!D22,IF(Recensement!F23="Oui",Recensement!D23,IF(Recensement!F24="Oui",Recensement!D24,IF(Recensement!F25="Oui",Recensement!D25,IF(Recensement!F26="Oui",Recensement!D26,IF(Recensement!F27="Oui",Recensement!D27,IF(Recensement!F28="Oui",Recensement!D28,IF(Recensement!F29="Oui",Recensement!D29,IF(Recensement!F30="Oui",Recensement!D30,IF(Recensement!F31="Oui",Recensement!D31,IF(Recensement!F32="Oui",Recensement!D32,IF(Recensement!F33="Oui",Recensement!D33,IF(Recensement!F34="Oui",Recensement!D34,IF(Recensement!F35="Oui",Recensement!D35,IF(Recensement!F36="Oui",Recensement!D36,IF(Recensement!F37="Oui",Recensement!D37,IF(Recensement!F38="Oui",Recensement!D38,IF(Recensement!F39="Oui",Recensement!D39,IF(Recensement!F40="Oui",Recensement!D40,IF(Recensement!F41="Oui",Recensement!D41,IF(Recensement!F42="Oui",Recensement!D42,IF(Recensement!F43="Oui",Recensement!D43,IF(Recensement!F44="Oui",Recensement!D44,"")))))))))))))))))))))))))</f>
        <v/>
      </c>
      <c r="E55" s="195" t="str">
        <f>IF(Recensement!F20="Oui",Recensement!E20,IF(Recensement!F21="Oui",Recensement!E21,IF(Recensement!F22="Oui",Recensement!E22,IF(Recensement!F23="Oui",Recensement!E23,IF(Recensement!F24="Oui",Recensement!E24,IF(Recensement!F25="Oui",Recensement!E25,IF(Recensement!F26="Oui",Recensement!E26,IF(Recensement!F27="Oui",Recensement!E27,IF(Recensement!F28="Oui",Recensement!E28,IF(Recensement!F29="Oui",Recensement!E29,IF(Recensement!F30="Oui",Recensement!E30,IF(Recensement!F31="Oui",Recensement!E31,IF(Recensement!F32="Oui",Recensement!E32,IF(Recensement!F33="Oui",Recensement!E33,IF(Recensement!F34="Oui",Recensement!E34,IF(Recensement!F35="Oui",Recensement!E35,IF(Recensement!F36="Oui",Recensement!E36,IF(Recensement!F37="Oui",Recensement!E37,IF(Recensement!F38="Oui",Recensement!E38,IF(Recensement!F39="Oui",Recensement!E39,IF(Recensement!F40="Oui",Recensement!E40,IF(Recensement!F41="Oui",Recensement!E41,IF(Recensement!F42="Oui",Recensement!E42,IF(Recensement!F43="Oui",Recensement!E43,IF(Recensement!F44="Oui",Recensement!E44,"")))))))))))))))))))))))))</f>
        <v/>
      </c>
      <c r="F55" s="191"/>
      <c r="G55" s="193"/>
      <c r="H55" s="239"/>
      <c r="I55" s="239"/>
      <c r="J55" s="170"/>
      <c r="K55" s="170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</row>
    <row r="56" spans="1:26" s="168" customFormat="1" ht="8.25">
      <c r="A56" s="166"/>
      <c r="B56" s="176"/>
      <c r="C56" s="176"/>
      <c r="D56" s="176"/>
      <c r="E56" s="176"/>
      <c r="F56" s="176"/>
      <c r="G56" s="166"/>
      <c r="H56" s="189"/>
      <c r="I56" s="189"/>
      <c r="J56" s="166"/>
      <c r="K56" s="166"/>
      <c r="L56" s="167"/>
      <c r="M56" s="167"/>
      <c r="N56" s="167"/>
      <c r="O56" s="167"/>
      <c r="P56" s="167"/>
      <c r="Q56" s="167"/>
      <c r="R56" s="167"/>
      <c r="S56" s="167"/>
      <c r="T56" s="167"/>
      <c r="U56" s="167"/>
      <c r="V56" s="167"/>
      <c r="W56" s="167"/>
      <c r="X56" s="167"/>
      <c r="Y56" s="167"/>
    </row>
    <row r="57" spans="1:26" s="175" customFormat="1" ht="15.75" customHeight="1">
      <c r="A57" s="238">
        <v>17</v>
      </c>
      <c r="B57" s="169" t="s">
        <v>149</v>
      </c>
      <c r="C57" s="169" t="s">
        <v>146</v>
      </c>
      <c r="D57" s="169" t="s">
        <v>150</v>
      </c>
      <c r="E57" s="169" t="s">
        <v>151</v>
      </c>
      <c r="F57" s="170" t="s">
        <v>152</v>
      </c>
      <c r="G57" s="170" t="s">
        <v>147</v>
      </c>
      <c r="H57" s="239" t="s">
        <v>148</v>
      </c>
      <c r="I57" s="239"/>
      <c r="J57" s="170"/>
      <c r="K57" s="170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4"/>
    </row>
    <row r="58" spans="1:26" s="175" customFormat="1" ht="15.75" customHeight="1">
      <c r="A58" s="238"/>
      <c r="B58" s="194" t="str">
        <f>IF(Recensement!F21="Oui",Recensement!C21,IF(Recensement!F22="Oui",Recensement!C22,IF(Recensement!F23="Oui",Recensement!C23,IF(Recensement!F24="Oui",Recensement!C24,IF(Recensement!F25="Oui",Recensement!C25,IF(Recensement!F26="Oui",Recensement!C26,IF(Recensement!F27="Oui",Recensement!C27,IF(Recensement!F28="Oui",Recensement!C28,IF(Recensement!F29="Oui",Recensement!C29,IF(Recensement!F30="Oui",Recensement!C30,IF(Recensement!F31="Oui",Recensement!C31,IF(Recensement!F32="Oui",Recensement!C32,IF(Recensement!F33="Oui",Recensement!C33,IF(Recensement!F34="Oui",Recensement!C34,IF(Recensement!F35="Oui",Recensement!C35,IF(Recensement!F36="Oui",Recensement!C36,IF(Recensement!F37="Oui",Recensement!C37,IF(Recensement!F38="Oui",Recensement!C38,IF(Recensement!F39="Oui",Recensement!C39,IF(Recensement!F40="Oui",Recensement!C40,IF(Recensement!F41="Oui",Recensement!C41,IF(Recensement!F42="Oui",Recensement!C42,IF(Recensement!F43="Oui",Recensement!C43,IF(Recensement!F44="Oui",Recensement!C44,""))))))))))))))))))))))))</f>
        <v/>
      </c>
      <c r="C58" s="173"/>
      <c r="D58" s="195" t="str">
        <f>IF(Recensement!F21="Oui",Recensement!D21,IF(Recensement!F22="Oui",Recensement!D22,IF(Recensement!F23="Oui",Recensement!D23,IF(Recensement!F24="Oui",Recensement!D24,IF(Recensement!F25="Oui",Recensement!D25,IF(Recensement!F26="Oui",Recensement!D26,IF(Recensement!F27="Oui",Recensement!D27,IF(Recensement!F28="Oui",Recensement!D28,IF(Recensement!F29="Oui",Recensement!D29,IF(Recensement!F30="Oui",Recensement!D30,IF(Recensement!F31="Oui",Recensement!D31,IF(Recensement!F32="Oui",Recensement!D32,IF(Recensement!F33="Oui",Recensement!D33,IF(Recensement!F34="Oui",Recensement!D34,IF(Recensement!F35="Oui",Recensement!D35,IF(Recensement!F36="Oui",Recensement!D36,IF(Recensement!F37="Oui",Recensement!D37,IF(Recensement!F38="Oui",Recensement!D38,IF(Recensement!F39="Oui",Recensement!D39,IF(Recensement!F40="Oui",Recensement!D40,IF(Recensement!F41="Oui",Recensement!D41,IF(Recensement!F42="Oui",Recensement!D42,IF(Recensement!F43="Oui",Recensement!D43,IF(Recensement!F44="Oui",Recensement!D44,""))))))))))))))))))))))))</f>
        <v/>
      </c>
      <c r="E58" s="195" t="str">
        <f>IF(Recensement!F21="Oui",Recensement!E21,IF(Recensement!F22="Oui",Recensement!E22,IF(Recensement!F23="Oui",Recensement!E23,IF(Recensement!F24="Oui",Recensement!E24,IF(Recensement!F25="Oui",Recensement!E25,IF(Recensement!F26="Oui",Recensement!E26,IF(Recensement!F27="Oui",Recensement!E27,IF(Recensement!F28="Oui",Recensement!E28,IF(Recensement!F29="Oui",Recensement!E29,IF(Recensement!F30="Oui",Recensement!E30,IF(Recensement!F31="Oui",Recensement!E31,IF(Recensement!F32="Oui",Recensement!E32,IF(Recensement!F33="Oui",Recensement!E33,IF(Recensement!F34="Oui",Recensement!E34,IF(Recensement!F35="Oui",Recensement!E35,IF(Recensement!F36="Oui",Recensement!E36,IF(Recensement!F37="Oui",Recensement!E37,IF(Recensement!F38="Oui",Recensement!E38,IF(Recensement!F39="Oui",Recensement!E39,IF(Recensement!F40="Oui",Recensement!E40,IF(Recensement!F41="Oui",Recensement!E41,IF(Recensement!F42="Oui",Recensement!E42,IF(Recensement!F43="Oui",Recensement!E43,IF(Recensement!F44="Oui",Recensement!E44,""))))))))))))))))))))))))</f>
        <v/>
      </c>
      <c r="F58" s="191"/>
      <c r="G58" s="193"/>
      <c r="H58" s="239"/>
      <c r="I58" s="239"/>
      <c r="J58" s="170"/>
      <c r="K58" s="170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4"/>
    </row>
    <row r="59" spans="1:26" s="168" customFormat="1" ht="8.25">
      <c r="A59" s="166"/>
      <c r="B59" s="177"/>
      <c r="C59" s="177"/>
      <c r="D59" s="176"/>
      <c r="E59" s="178"/>
      <c r="F59" s="179"/>
      <c r="G59" s="166"/>
      <c r="H59" s="189"/>
      <c r="I59" s="189"/>
      <c r="J59" s="166"/>
      <c r="K59" s="166"/>
      <c r="L59" s="167"/>
      <c r="M59" s="167"/>
      <c r="N59" s="167"/>
      <c r="O59" s="167"/>
      <c r="P59" s="167"/>
      <c r="Q59" s="167"/>
      <c r="R59" s="167"/>
      <c r="S59" s="167"/>
      <c r="T59" s="167"/>
      <c r="U59" s="167"/>
      <c r="V59" s="167"/>
      <c r="W59" s="167"/>
      <c r="X59" s="167"/>
      <c r="Y59" s="167"/>
    </row>
    <row r="60" spans="1:26" s="175" customFormat="1" ht="15.75" customHeight="1">
      <c r="A60" s="238">
        <v>18</v>
      </c>
      <c r="B60" s="169" t="s">
        <v>149</v>
      </c>
      <c r="C60" s="169" t="s">
        <v>146</v>
      </c>
      <c r="D60" s="169" t="s">
        <v>150</v>
      </c>
      <c r="E60" s="169" t="s">
        <v>151</v>
      </c>
      <c r="F60" s="170" t="s">
        <v>152</v>
      </c>
      <c r="G60" s="170" t="s">
        <v>147</v>
      </c>
      <c r="H60" s="239" t="s">
        <v>148</v>
      </c>
      <c r="I60" s="239"/>
      <c r="J60" s="170"/>
      <c r="K60" s="170"/>
      <c r="L60" s="174"/>
      <c r="M60" s="174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174"/>
    </row>
    <row r="61" spans="1:26" s="175" customFormat="1" ht="15.75" customHeight="1">
      <c r="A61" s="238"/>
      <c r="B61" s="194" t="str">
        <f>IF(Recensement!F22="Oui",Recensement!C22,IF(Recensement!F23="Oui",Recensement!C23,IF(Recensement!F24="Oui",Recensement!C24,IF(Recensement!F25="Oui",Recensement!C25,IF(Recensement!F26="Oui",Recensement!C26,IF(Recensement!F27="Oui",Recensement!C27,IF(Recensement!F28="Oui",Recensement!C28,IF(Recensement!F29="Oui",Recensement!C29,IF(Recensement!F30="Oui",Recensement!C30,IF(Recensement!F31="Oui",Recensement!C31,IF(Recensement!F32="Oui",Recensement!C32,IF(Recensement!F33="Oui",Recensement!C33,IF(Recensement!F34="Oui",Recensement!C34,IF(Recensement!F35="Oui",Recensement!C35,IF(Recensement!F36="Oui",Recensement!C36,IF(Recensement!F37="Oui",Recensement!C37,IF(Recensement!F38="Oui",Recensement!C38,IF(Recensement!F39="Oui",Recensement!C39,IF(Recensement!F40="Oui",Recensement!C40,IF(Recensement!F41="Oui",Recensement!C41,IF(Recensement!F42="Oui",Recensement!C42,IF(Recensement!F43="Oui",Recensement!C43,IF(Recensement!F44="Oui",Recensement!C44,"")))))))))))))))))))))))</f>
        <v/>
      </c>
      <c r="C61" s="173"/>
      <c r="D61" s="195" t="str">
        <f>IF(Recensement!F22="Oui",Recensement!D22,IF(Recensement!F23="Oui",Recensement!D23,IF(Recensement!F24="Oui",Recensement!D24,IF(Recensement!F25="Oui",Recensement!D25,IF(Recensement!F26="Oui",Recensement!D26,IF(Recensement!F27="Oui",Recensement!D27,IF(Recensement!F28="Oui",Recensement!D28,IF(Recensement!F29="Oui",Recensement!D29,IF(Recensement!F30="Oui",Recensement!D30,IF(Recensement!F31="Oui",Recensement!D31,IF(Recensement!F32="Oui",Recensement!D32,IF(Recensement!F33="Oui",Recensement!D33,IF(Recensement!F34="Oui",Recensement!D34,IF(Recensement!F35="Oui",Recensement!D35,IF(Recensement!F36="Oui",Recensement!D36,IF(Recensement!F37="Oui",Recensement!D37,IF(Recensement!F38="Oui",Recensement!D38,IF(Recensement!F39="Oui",Recensement!D39,IF(Recensement!F40="Oui",Recensement!D40,IF(Recensement!F41="Oui",Recensement!D41,IF(Recensement!F42="Oui",Recensement!D42,IF(Recensement!F43="Oui",Recensement!D43,IF(Recensement!F44="Oui",Recensement!D44,"")))))))))))))))))))))))</f>
        <v/>
      </c>
      <c r="E61" s="195" t="str">
        <f>IF(Recensement!F22="Oui",Recensement!E22,IF(Recensement!F23="Oui",Recensement!E23,IF(Recensement!F24="Oui",Recensement!E24,IF(Recensement!F25="Oui",Recensement!E25,IF(Recensement!F26="Oui",Recensement!E26,IF(Recensement!F27="Oui",Recensement!E27,IF(Recensement!F28="Oui",Recensement!E28,IF(Recensement!F29="Oui",Recensement!E29,IF(Recensement!F30="Oui",Recensement!E30,IF(Recensement!F31="Oui",Recensement!E31,IF(Recensement!F32="Oui",Recensement!E32,IF(Recensement!F33="Oui",Recensement!E33,IF(Recensement!F34="Oui",Recensement!E34,IF(Recensement!F35="Oui",Recensement!E35,IF(Recensement!F36="Oui",Recensement!E36,IF(Recensement!F37="Oui",Recensement!E37,IF(Recensement!F38="Oui",Recensement!E38,IF(Recensement!F39="Oui",Recensement!E39,IF(Recensement!F40="Oui",Recensement!E40,IF(Recensement!F41="Oui",Recensement!E41,IF(Recensement!F42="Oui",Recensement!E42,IF(Recensement!F43="Oui",Recensement!E43,IF(Recensement!F44="Oui",Recensement!E44,"")))))))))))))))))))))))</f>
        <v/>
      </c>
      <c r="F61" s="191"/>
      <c r="G61" s="193"/>
      <c r="H61" s="239"/>
      <c r="I61" s="239"/>
      <c r="J61" s="170"/>
      <c r="K61" s="170"/>
      <c r="L61" s="174"/>
      <c r="M61" s="174"/>
      <c r="N61" s="174"/>
      <c r="O61" s="174"/>
      <c r="P61" s="174"/>
      <c r="Q61" s="174"/>
      <c r="R61" s="174"/>
      <c r="S61" s="174"/>
      <c r="T61" s="174"/>
      <c r="U61" s="174"/>
      <c r="V61" s="174"/>
      <c r="W61" s="174"/>
      <c r="X61" s="174"/>
      <c r="Y61" s="174"/>
    </row>
    <row r="62" spans="1:26" s="168" customFormat="1" ht="8.25">
      <c r="A62" s="166"/>
      <c r="B62" s="176"/>
      <c r="C62" s="176"/>
      <c r="D62" s="176"/>
      <c r="E62" s="176"/>
      <c r="F62" s="176"/>
      <c r="G62" s="166"/>
      <c r="H62" s="189"/>
      <c r="I62" s="189"/>
      <c r="J62" s="166"/>
      <c r="K62" s="166"/>
      <c r="L62" s="167"/>
      <c r="M62" s="167"/>
      <c r="N62" s="167"/>
      <c r="O62" s="167"/>
      <c r="P62" s="167"/>
      <c r="Q62" s="167"/>
      <c r="R62" s="167"/>
      <c r="S62" s="167"/>
      <c r="T62" s="167"/>
      <c r="U62" s="167"/>
      <c r="V62" s="167"/>
      <c r="W62" s="167"/>
      <c r="X62" s="167"/>
      <c r="Y62" s="167"/>
    </row>
    <row r="63" spans="1:26" s="175" customFormat="1" ht="15.75" customHeight="1">
      <c r="A63" s="238">
        <v>19</v>
      </c>
      <c r="B63" s="169" t="s">
        <v>149</v>
      </c>
      <c r="C63" s="169" t="s">
        <v>146</v>
      </c>
      <c r="D63" s="169" t="s">
        <v>150</v>
      </c>
      <c r="E63" s="169" t="s">
        <v>151</v>
      </c>
      <c r="F63" s="170" t="s">
        <v>152</v>
      </c>
      <c r="G63" s="170" t="s">
        <v>147</v>
      </c>
      <c r="H63" s="239" t="s">
        <v>148</v>
      </c>
      <c r="I63" s="239"/>
      <c r="J63" s="170"/>
      <c r="K63" s="170"/>
      <c r="L63" s="174"/>
      <c r="M63" s="174"/>
      <c r="N63" s="174"/>
      <c r="O63" s="174"/>
      <c r="P63" s="174"/>
      <c r="Q63" s="174"/>
      <c r="R63" s="174"/>
      <c r="S63" s="174"/>
      <c r="T63" s="174"/>
      <c r="U63" s="174"/>
      <c r="V63" s="174"/>
      <c r="W63" s="174"/>
      <c r="X63" s="174"/>
      <c r="Y63" s="174"/>
    </row>
    <row r="64" spans="1:26" s="175" customFormat="1" ht="15.75" customHeight="1">
      <c r="A64" s="238"/>
      <c r="B64" s="194" t="str">
        <f>IF(Recensement!F23="Oui",Recensement!C23,IF(Recensement!F24="Oui",Recensement!C24,IF(Recensement!F25="Oui",Recensement!C25,IF(Recensement!F26="Oui",Recensement!C26,IF(Recensement!F27="Oui",Recensement!C27,IF(Recensement!F28="Oui",Recensement!C28,IF(Recensement!F29="Oui",Recensement!C29,IF(Recensement!F30="Oui",Recensement!C30,IF(Recensement!F31="Oui",Recensement!C31,IF(Recensement!F32="Oui",Recensement!C32,IF(Recensement!F33="Oui",Recensement!C33,IF(Recensement!F34="Oui",Recensement!C34,IF(Recensement!F35="Oui",Recensement!C35,IF(Recensement!F36="Oui",Recensement!C36,IF(Recensement!F37="Oui",Recensement!C37,IF(Recensement!F38="Oui",Recensement!C38,IF(Recensement!F39="Oui",Recensement!C39,IF(Recensement!F40="Oui",Recensement!C40,IF(Recensement!F41="Oui",Recensement!C41,IF(Recensement!F42="Oui",Recensement!C42,IF(Recensement!F43="Oui",Recensement!C43,IF(Recensement!F44="Oui",Recensement!C44,""))))))))))))))))))))))</f>
        <v/>
      </c>
      <c r="C64" s="173"/>
      <c r="D64" s="195" t="str">
        <f>IF(Recensement!F23="Oui",Recensement!D23,IF(Recensement!F24="Oui",Recensement!D24,IF(Recensement!F25="Oui",Recensement!D25,IF(Recensement!F26="Oui",Recensement!D26,IF(Recensement!F27="Oui",Recensement!D27,IF(Recensement!F28="Oui",Recensement!D28,IF(Recensement!F29="Oui",Recensement!D29,IF(Recensement!F30="Oui",Recensement!D30,IF(Recensement!F31="Oui",Recensement!D31,IF(Recensement!F32="Oui",Recensement!D32,IF(Recensement!F33="Oui",Recensement!D33,IF(Recensement!F34="Oui",Recensement!D34,IF(Recensement!F35="Oui",Recensement!D35,IF(Recensement!F36="Oui",Recensement!D36,IF(Recensement!F37="Oui",Recensement!D37,IF(Recensement!F38="Oui",Recensement!D38,IF(Recensement!F39="Oui",Recensement!D39,IF(Recensement!F40="Oui",Recensement!D40,IF(Recensement!F41="Oui",Recensement!D41,IF(Recensement!F42="Oui",Recensement!D42,IF(Recensement!F43="Oui",Recensement!D43,IF(Recensement!F44="Oui",Recensement!D44,""))))))))))))))))))))))</f>
        <v/>
      </c>
      <c r="E64" s="195" t="str">
        <f>IF(Recensement!F23="Oui",Recensement!E23,IF(Recensement!F24="Oui",Recensement!E24,IF(Recensement!F25="Oui",Recensement!E25,IF(Recensement!F26="Oui",Recensement!E26,IF(Recensement!F27="Oui",Recensement!E27,IF(Recensement!F28="Oui",Recensement!E28,IF(Recensement!F29="Oui",Recensement!E29,IF(Recensement!F30="Oui",Recensement!E30,IF(Recensement!F31="Oui",Recensement!E31,IF(Recensement!F32="Oui",Recensement!E32,IF(Recensement!F33="Oui",Recensement!E33,IF(Recensement!F34="Oui",Recensement!E34,IF(Recensement!F35="Oui",Recensement!E35,IF(Recensement!F36="Oui",Recensement!E36,IF(Recensement!F37="Oui",Recensement!E37,IF(Recensement!F38="Oui",Recensement!E38,IF(Recensement!F39="Oui",Recensement!E39,IF(Recensement!F40="Oui",Recensement!E40,IF(Recensement!F41="Oui",Recensement!E41,IF(Recensement!F42="Oui",Recensement!E42,IF(Recensement!F43="Oui",Recensement!E43,IF(Recensement!F44="Oui",Recensement!E44,""))))))))))))))))))))))</f>
        <v/>
      </c>
      <c r="F64" s="191"/>
      <c r="G64" s="193"/>
      <c r="H64" s="239"/>
      <c r="I64" s="239"/>
      <c r="J64" s="170"/>
      <c r="K64" s="170"/>
      <c r="L64" s="174"/>
      <c r="M64" s="174"/>
      <c r="N64" s="174"/>
      <c r="O64" s="174"/>
      <c r="P64" s="174"/>
      <c r="Q64" s="174"/>
      <c r="R64" s="174"/>
      <c r="S64" s="174"/>
      <c r="T64" s="174"/>
      <c r="U64" s="174"/>
      <c r="V64" s="174"/>
      <c r="W64" s="174"/>
      <c r="X64" s="174"/>
      <c r="Y64" s="174"/>
    </row>
    <row r="65" spans="1:25" s="168" customFormat="1" ht="8.25">
      <c r="A65" s="166"/>
      <c r="B65" s="176"/>
      <c r="C65" s="176"/>
      <c r="D65" s="176"/>
      <c r="E65" s="176"/>
      <c r="F65" s="176"/>
      <c r="G65" s="166"/>
      <c r="H65" s="189"/>
      <c r="I65" s="189"/>
      <c r="J65" s="166"/>
      <c r="K65" s="166"/>
      <c r="L65" s="167"/>
      <c r="M65" s="167"/>
      <c r="N65" s="167"/>
      <c r="O65" s="167"/>
      <c r="P65" s="167"/>
      <c r="Q65" s="167"/>
      <c r="R65" s="167"/>
      <c r="S65" s="167"/>
      <c r="T65" s="167"/>
      <c r="U65" s="167"/>
      <c r="V65" s="167"/>
      <c r="W65" s="167"/>
      <c r="X65" s="167"/>
      <c r="Y65" s="167"/>
    </row>
    <row r="66" spans="1:25" s="175" customFormat="1" ht="15.75" customHeight="1">
      <c r="A66" s="238">
        <v>20</v>
      </c>
      <c r="B66" s="169" t="s">
        <v>149</v>
      </c>
      <c r="C66" s="169" t="s">
        <v>146</v>
      </c>
      <c r="D66" s="169" t="s">
        <v>150</v>
      </c>
      <c r="E66" s="169" t="s">
        <v>151</v>
      </c>
      <c r="F66" s="170" t="s">
        <v>152</v>
      </c>
      <c r="G66" s="170" t="s">
        <v>147</v>
      </c>
      <c r="H66" s="239" t="s">
        <v>148</v>
      </c>
      <c r="I66" s="239"/>
      <c r="J66" s="170"/>
      <c r="K66" s="170"/>
      <c r="L66" s="174"/>
      <c r="M66" s="174"/>
      <c r="N66" s="174"/>
      <c r="O66" s="174"/>
      <c r="P66" s="174"/>
      <c r="Q66" s="174"/>
      <c r="R66" s="174"/>
      <c r="S66" s="174"/>
      <c r="T66" s="174"/>
      <c r="U66" s="174"/>
      <c r="V66" s="174"/>
      <c r="W66" s="174"/>
      <c r="X66" s="174"/>
      <c r="Y66" s="174"/>
    </row>
    <row r="67" spans="1:25" s="175" customFormat="1" ht="15.75" customHeight="1">
      <c r="A67" s="238"/>
      <c r="B67" s="194" t="str">
        <f>IF(Recensement!F24="Oui",Recensement!C24,IF(Recensement!F25="Oui",Recensement!C25,IF(Recensement!F26="Oui",Recensement!C26,IF(Recensement!F27="Oui",Recensement!C27,IF(Recensement!F28="Oui",Recensement!C28,IF(Recensement!F29="Oui",Recensement!C29,IF(Recensement!F30="Oui",Recensement!C30,IF(Recensement!F31="Oui",Recensement!C31,IF(Recensement!F32="Oui",Recensement!C32,IF(Recensement!F33="Oui",Recensement!C33,IF(Recensement!F34="Oui",Recensement!C34,IF(Recensement!F35="Oui",Recensement!C35,IF(Recensement!F36="Oui",Recensement!C36,IF(Recensement!F37="Oui",Recensement!C37,IF(Recensement!F38="Oui",Recensement!C38,IF(Recensement!F39="Oui",Recensement!C39,IF(Recensement!F40="Oui",Recensement!C40,IF(Recensement!F41="Oui",Recensement!C41,IF(Recensement!F42="Oui",Recensement!C42,IF(Recensement!F43="Oui",Recensement!C43,IF(Recensement!F44="Oui",Recensement!C44,"")))))))))))))))))))))</f>
        <v/>
      </c>
      <c r="C67" s="173"/>
      <c r="D67" s="195" t="str">
        <f>IF(Recensement!F24="Oui",Recensement!D24,IF(Recensement!F25="Oui",Recensement!D25,IF(Recensement!F26="Oui",Recensement!D26,IF(Recensement!F27="Oui",Recensement!D27,IF(Recensement!F28="Oui",Recensement!D28,IF(Recensement!F29="Oui",Recensement!D29,IF(Recensement!F30="Oui",Recensement!D30,IF(Recensement!F31="Oui",Recensement!D31,IF(Recensement!F32="Oui",Recensement!D32,IF(Recensement!F33="Oui",Recensement!D33,IF(Recensement!F34="Oui",Recensement!D34,IF(Recensement!F35="Oui",Recensement!D35,IF(Recensement!F36="Oui",Recensement!D36,IF(Recensement!F37="Oui",Recensement!D37,IF(Recensement!F38="Oui",Recensement!D38,IF(Recensement!F39="Oui",Recensement!D39,IF(Recensement!F40="Oui",Recensement!D40,IF(Recensement!F41="Oui",Recensement!D41,IF(Recensement!F42="Oui",Recensement!D42,IF(Recensement!F43="Oui",Recensement!D43,IF(Recensement!F44="Oui",Recensement!D44,"")))))))))))))))))))))</f>
        <v/>
      </c>
      <c r="E67" s="195" t="str">
        <f>IF(Recensement!F24="Oui",Recensement!E24,IF(Recensement!F25="Oui",Recensement!E25,IF(Recensement!F26="Oui",Recensement!E26,IF(Recensement!F27="Oui",Recensement!E27,IF(Recensement!F28="Oui",Recensement!E28,IF(Recensement!F29="Oui",Recensement!E29,IF(Recensement!F30="Oui",Recensement!E30,IF(Recensement!F31="Oui",Recensement!E31,IF(Recensement!F32="Oui",Recensement!E32,IF(Recensement!F33="Oui",Recensement!E33,IF(Recensement!F34="Oui",Recensement!E34,IF(Recensement!F35="Oui",Recensement!E35,IF(Recensement!F36="Oui",Recensement!E36,IF(Recensement!F37="Oui",Recensement!E37,IF(Recensement!F38="Oui",Recensement!E38,IF(Recensement!F39="Oui",Recensement!E39,IF(Recensement!F40="Oui",Recensement!E40,IF(Recensement!F41="Oui",Recensement!E41,IF(Recensement!F42="Oui",Recensement!E42,IF(Recensement!F43="Oui",Recensement!E43,IF(Recensement!F44="Oui",Recensement!E44,"")))))))))))))))))))))</f>
        <v/>
      </c>
      <c r="F67" s="191"/>
      <c r="G67" s="193"/>
      <c r="H67" s="239"/>
      <c r="I67" s="239"/>
      <c r="J67" s="170"/>
      <c r="K67" s="170"/>
      <c r="L67" s="174"/>
      <c r="M67" s="174"/>
      <c r="N67" s="174"/>
      <c r="O67" s="174"/>
      <c r="P67" s="174"/>
      <c r="Q67" s="174"/>
      <c r="R67" s="174"/>
      <c r="S67" s="174"/>
      <c r="T67" s="174"/>
      <c r="U67" s="174"/>
      <c r="V67" s="174"/>
      <c r="W67" s="174"/>
      <c r="X67" s="174"/>
      <c r="Y67" s="174"/>
    </row>
    <row r="68" spans="1:25" s="168" customFormat="1" ht="8.25">
      <c r="A68" s="166"/>
      <c r="B68" s="176"/>
      <c r="C68" s="176"/>
      <c r="D68" s="176"/>
      <c r="E68" s="176"/>
      <c r="F68" s="176"/>
      <c r="G68" s="166"/>
      <c r="H68" s="189"/>
      <c r="I68" s="189"/>
      <c r="J68" s="166"/>
      <c r="K68" s="166"/>
      <c r="L68" s="167"/>
      <c r="M68" s="167"/>
      <c r="N68" s="167"/>
      <c r="O68" s="167"/>
      <c r="P68" s="167"/>
      <c r="Q68" s="167"/>
      <c r="R68" s="167"/>
      <c r="S68" s="167"/>
      <c r="T68" s="167"/>
      <c r="U68" s="167"/>
      <c r="V68" s="167"/>
      <c r="W68" s="167"/>
      <c r="X68" s="167"/>
      <c r="Y68" s="167"/>
    </row>
    <row r="69" spans="1:25" s="175" customFormat="1" ht="15.75" customHeight="1">
      <c r="A69" s="238">
        <v>21</v>
      </c>
      <c r="B69" s="169" t="s">
        <v>149</v>
      </c>
      <c r="C69" s="169" t="s">
        <v>146</v>
      </c>
      <c r="D69" s="169" t="s">
        <v>150</v>
      </c>
      <c r="E69" s="169" t="s">
        <v>151</v>
      </c>
      <c r="F69" s="170" t="s">
        <v>152</v>
      </c>
      <c r="G69" s="170" t="s">
        <v>147</v>
      </c>
      <c r="H69" s="239" t="s">
        <v>148</v>
      </c>
      <c r="I69" s="239"/>
      <c r="J69" s="170"/>
      <c r="K69" s="170"/>
      <c r="L69" s="174"/>
      <c r="M69" s="174"/>
      <c r="N69" s="174"/>
      <c r="O69" s="174"/>
      <c r="P69" s="174"/>
      <c r="Q69" s="174"/>
      <c r="R69" s="174"/>
      <c r="S69" s="174"/>
      <c r="T69" s="174"/>
      <c r="U69" s="174"/>
      <c r="V69" s="174"/>
      <c r="W69" s="174"/>
      <c r="X69" s="174"/>
      <c r="Y69" s="174"/>
    </row>
    <row r="70" spans="1:25" s="175" customFormat="1" ht="15.75" customHeight="1">
      <c r="A70" s="238"/>
      <c r="B70" s="194" t="str">
        <f>IF(Recensement!F25="Oui",Recensement!C25,IF(Recensement!F26="Oui",Recensement!C26,IF(Recensement!F27="Oui",Recensement!C27,IF(Recensement!F28="Oui",Recensement!C28,IF(Recensement!F29="Oui",Recensement!C29,IF(Recensement!F30="Oui",Recensement!C30,IF(Recensement!F31="Oui",Recensement!C31,IF(Recensement!F32="Oui",Recensement!C32,IF(Recensement!F33="Oui",Recensement!C33,IF(Recensement!F34="Oui",Recensement!C34,IF(Recensement!F35="Oui",Recensement!C35,IF(Recensement!F36="Oui",Recensement!C36,IF(Recensement!F37="Oui",Recensement!C37,IF(Recensement!F38="Oui",Recensement!C38,IF(Recensement!F39="Oui",Recensement!C39,IF(Recensement!F40="Oui",Recensement!C40,IF(Recensement!F41="Oui",Recensement!C41,IF(Recensement!F42="Oui",Recensement!C42,IF(Recensement!F43="Oui",Recensement!C43,IF(Recensement!F44="Oui",Recensement!C44,""))))))))))))))))))))</f>
        <v/>
      </c>
      <c r="C70" s="173"/>
      <c r="D70" s="195" t="str">
        <f>IF(Recensement!F25="Oui",Recensement!D25,IF(Recensement!F26="Oui",Recensement!D26,IF(Recensement!F27="Oui",Recensement!D27,IF(Recensement!F28="Oui",Recensement!D28,IF(Recensement!F29="Oui",Recensement!D29,IF(Recensement!F30="Oui",Recensement!D30,IF(Recensement!F31="Oui",Recensement!D31,IF(Recensement!F32="Oui",Recensement!D32,IF(Recensement!F33="Oui",Recensement!D33,IF(Recensement!F34="Oui",Recensement!D34,IF(Recensement!F35="Oui",Recensement!D35,IF(Recensement!F36="Oui",Recensement!D36,IF(Recensement!F37="Oui",Recensement!D37,IF(Recensement!F38="Oui",Recensement!D38,IF(Recensement!F39="Oui",Recensement!D39,IF(Recensement!F40="Oui",Recensement!D40,IF(Recensement!F41="Oui",Recensement!D41,IF(Recensement!F42="Oui",Recensement!D42,IF(Recensement!F43="Oui",Recensement!D43,IF(Recensement!F44="Oui",Recensement!D44,""))))))))))))))))))))</f>
        <v/>
      </c>
      <c r="E70" s="195" t="str">
        <f>IF(Recensement!F25="Oui",Recensement!E25,IF(Recensement!F26="Oui",Recensement!E26,IF(Recensement!F27="Oui",Recensement!E27,IF(Recensement!F28="Oui",Recensement!E28,IF(Recensement!F29="Oui",Recensement!E29,IF(Recensement!F30="Oui",Recensement!E30,IF(Recensement!F31="Oui",Recensement!E31,IF(Recensement!F32="Oui",Recensement!E32,IF(Recensement!F33="Oui",Recensement!E33,IF(Recensement!F34="Oui",Recensement!E34,IF(Recensement!F35="Oui",Recensement!E35,IF(Recensement!F36="Oui",Recensement!E36,IF(Recensement!F37="Oui",Recensement!E37,IF(Recensement!F38="Oui",Recensement!E38,IF(Recensement!F39="Oui",Recensement!E39,IF(Recensement!F40="Oui",Recensement!E40,IF(Recensement!F41="Oui",Recensement!E41,IF(Recensement!F42="Oui",Recensement!E42,IF(Recensement!F43="Oui",Recensement!E43,IF(Recensement!F44="Oui",Recensement!E44,""))))))))))))))))))))</f>
        <v/>
      </c>
      <c r="F70" s="191"/>
      <c r="G70" s="193"/>
      <c r="H70" s="239"/>
      <c r="I70" s="239"/>
      <c r="J70" s="170"/>
      <c r="K70" s="170"/>
      <c r="L70" s="174"/>
      <c r="M70" s="174"/>
      <c r="N70" s="174"/>
      <c r="O70" s="174"/>
      <c r="P70" s="174"/>
      <c r="Q70" s="174"/>
      <c r="R70" s="174"/>
      <c r="S70" s="174"/>
      <c r="T70" s="174"/>
      <c r="U70" s="174"/>
      <c r="V70" s="174"/>
      <c r="W70" s="174"/>
      <c r="X70" s="174"/>
      <c r="Y70" s="174"/>
    </row>
    <row r="71" spans="1:25" s="168" customFormat="1" ht="8.25">
      <c r="A71" s="166"/>
      <c r="B71" s="177"/>
      <c r="C71" s="177"/>
      <c r="D71" s="176"/>
      <c r="E71" s="178"/>
      <c r="F71" s="179"/>
      <c r="G71" s="166"/>
      <c r="H71" s="189"/>
      <c r="I71" s="189"/>
      <c r="J71" s="166"/>
      <c r="K71" s="166"/>
      <c r="L71" s="167"/>
      <c r="M71" s="167"/>
      <c r="N71" s="167"/>
      <c r="O71" s="167"/>
      <c r="P71" s="167"/>
      <c r="Q71" s="167"/>
      <c r="R71" s="167"/>
      <c r="S71" s="167"/>
      <c r="T71" s="167"/>
      <c r="U71" s="167"/>
      <c r="V71" s="167"/>
      <c r="W71" s="167"/>
      <c r="X71" s="167"/>
      <c r="Y71" s="167"/>
    </row>
    <row r="72" spans="1:25" s="175" customFormat="1" ht="15.75" customHeight="1">
      <c r="A72" s="238">
        <v>22</v>
      </c>
      <c r="B72" s="169" t="s">
        <v>149</v>
      </c>
      <c r="C72" s="169" t="s">
        <v>146</v>
      </c>
      <c r="D72" s="169" t="s">
        <v>150</v>
      </c>
      <c r="E72" s="169" t="s">
        <v>151</v>
      </c>
      <c r="F72" s="170" t="s">
        <v>152</v>
      </c>
      <c r="G72" s="170" t="s">
        <v>147</v>
      </c>
      <c r="H72" s="239" t="s">
        <v>148</v>
      </c>
      <c r="I72" s="239"/>
      <c r="J72" s="170"/>
      <c r="K72" s="170"/>
      <c r="L72" s="174"/>
      <c r="M72" s="174"/>
      <c r="N72" s="174"/>
      <c r="O72" s="174"/>
      <c r="P72" s="174"/>
      <c r="Q72" s="174"/>
      <c r="R72" s="174"/>
      <c r="S72" s="174"/>
      <c r="T72" s="174"/>
      <c r="U72" s="174"/>
      <c r="V72" s="174"/>
      <c r="W72" s="174"/>
      <c r="X72" s="174"/>
      <c r="Y72" s="174"/>
    </row>
    <row r="73" spans="1:25" s="175" customFormat="1" ht="15.75" customHeight="1">
      <c r="A73" s="238"/>
      <c r="B73" s="194" t="str">
        <f>IF(Recensement!F26="Oui",Recensement!C26,IF(Recensement!F27="Oui",Recensement!C27,IF(Recensement!F28="Oui",Recensement!C28,IF(Recensement!F29="Oui",Recensement!C29,IF(Recensement!F30="Oui",Recensement!C30,IF(Recensement!F31="Oui",Recensement!C31,IF(Recensement!F32="Oui",Recensement!C32,IF(Recensement!F33="Oui",Recensement!C33,IF(Recensement!F34="Oui",Recensement!C34,IF(Recensement!F35="Oui",Recensement!C35,IF(Recensement!F36="Oui",Recensement!C36,IF(Recensement!F37="Oui",Recensement!C37,IF(Recensement!F38="Oui",Recensement!C38,IF(Recensement!F39="Oui",Recensement!C39,IF(Recensement!F40="Oui",Recensement!C40,IF(Recensement!F41="Oui",Recensement!C41,IF(Recensement!F42="Oui",Recensement!C42,IF(Recensement!F43="Oui",Recensement!C43,IF(Recensement!F44="Oui",Recensement!C44,"")))))))))))))))))))</f>
        <v/>
      </c>
      <c r="C73" s="173"/>
      <c r="D73" s="195" t="str">
        <f>IF(Recensement!F26="Oui",Recensement!D26,IF(Recensement!F27="Oui",Recensement!D27,IF(Recensement!F28="Oui",Recensement!D28,IF(Recensement!F29="Oui",Recensement!D29,IF(Recensement!F30="Oui",Recensement!D30,IF(Recensement!F31="Oui",Recensement!D31,IF(Recensement!F32="Oui",Recensement!D32,IF(Recensement!F33="Oui",Recensement!D33,IF(Recensement!F34="Oui",Recensement!D34,IF(Recensement!F35="Oui",Recensement!D35,IF(Recensement!F36="Oui",Recensement!D36,IF(Recensement!F37="Oui",Recensement!D37,IF(Recensement!F38="Oui",Recensement!D38,IF(Recensement!F39="Oui",Recensement!D39,IF(Recensement!F40="Oui",Recensement!D40,IF(Recensement!F41="Oui",Recensement!D41,IF(Recensement!F42="Oui",Recensement!D42,IF(Recensement!F43="Oui",Recensement!D43,IF(Recensement!F44="Oui",Recensement!D44,"")))))))))))))))))))</f>
        <v/>
      </c>
      <c r="E73" s="195" t="str">
        <f>IF(Recensement!F26="Oui",Recensement!E26,IF(Recensement!F27="Oui",Recensement!E27,IF(Recensement!F28="Oui",Recensement!E28,IF(Recensement!F29="Oui",Recensement!E29,IF(Recensement!F30="Oui",Recensement!E30,IF(Recensement!F31="Oui",Recensement!E31,IF(Recensement!F32="Oui",Recensement!E32,IF(Recensement!F33="Oui",Recensement!E33,IF(Recensement!F34="Oui",Recensement!E34,IF(Recensement!F35="Oui",Recensement!E35,IF(Recensement!F36="Oui",Recensement!E36,IF(Recensement!F37="Oui",Recensement!E37,IF(Recensement!F38="Oui",Recensement!E38,IF(Recensement!F39="Oui",Recensement!E39,IF(Recensement!F40="Oui",Recensement!E40,IF(Recensement!F41="Oui",Recensement!E41,IF(Recensement!F42="Oui",Recensement!E42,IF(Recensement!F43="Oui",Recensement!E43,IF(Recensement!F44="Oui",Recensement!E44,"")))))))))))))))))))</f>
        <v/>
      </c>
      <c r="F73" s="191"/>
      <c r="G73" s="193"/>
      <c r="H73" s="239"/>
      <c r="I73" s="239"/>
      <c r="J73" s="170"/>
      <c r="K73" s="170"/>
      <c r="L73" s="174"/>
      <c r="M73" s="174"/>
      <c r="N73" s="174"/>
      <c r="O73" s="174"/>
      <c r="P73" s="174"/>
      <c r="Q73" s="174"/>
      <c r="R73" s="174"/>
      <c r="S73" s="174"/>
      <c r="T73" s="174"/>
      <c r="U73" s="174"/>
      <c r="V73" s="174"/>
      <c r="W73" s="174"/>
      <c r="X73" s="174"/>
      <c r="Y73" s="174"/>
    </row>
    <row r="74" spans="1:25" s="168" customFormat="1" ht="8.25" customHeight="1">
      <c r="A74" s="166"/>
      <c r="B74" s="176"/>
      <c r="C74" s="176"/>
      <c r="D74" s="176"/>
      <c r="E74" s="176"/>
      <c r="F74" s="176"/>
      <c r="G74" s="166"/>
      <c r="H74" s="189"/>
      <c r="I74" s="189"/>
      <c r="J74" s="166"/>
      <c r="K74" s="166"/>
      <c r="L74" s="167"/>
      <c r="M74" s="167"/>
      <c r="N74" s="167"/>
      <c r="O74" s="167"/>
      <c r="P74" s="167"/>
      <c r="Q74" s="167"/>
      <c r="R74" s="167"/>
      <c r="S74" s="167"/>
      <c r="T74" s="167"/>
      <c r="U74" s="167"/>
      <c r="V74" s="167"/>
      <c r="W74" s="167"/>
      <c r="X74" s="167"/>
      <c r="Y74" s="167"/>
    </row>
    <row r="75" spans="1:25" s="175" customFormat="1" ht="15.75" customHeight="1">
      <c r="A75" s="238">
        <v>23</v>
      </c>
      <c r="B75" s="169" t="s">
        <v>149</v>
      </c>
      <c r="C75" s="169" t="s">
        <v>146</v>
      </c>
      <c r="D75" s="169" t="s">
        <v>150</v>
      </c>
      <c r="E75" s="169" t="s">
        <v>151</v>
      </c>
      <c r="F75" s="170" t="s">
        <v>152</v>
      </c>
      <c r="G75" s="170" t="s">
        <v>147</v>
      </c>
      <c r="H75" s="239" t="s">
        <v>148</v>
      </c>
      <c r="I75" s="239"/>
      <c r="J75" s="170"/>
      <c r="K75" s="170"/>
      <c r="L75" s="174"/>
      <c r="M75" s="174"/>
      <c r="N75" s="174"/>
      <c r="O75" s="174"/>
      <c r="P75" s="174"/>
      <c r="Q75" s="174"/>
      <c r="R75" s="174"/>
      <c r="S75" s="174"/>
      <c r="T75" s="174"/>
      <c r="U75" s="174"/>
      <c r="V75" s="174"/>
      <c r="W75" s="174"/>
      <c r="X75" s="174"/>
      <c r="Y75" s="174"/>
    </row>
    <row r="76" spans="1:25" s="175" customFormat="1" ht="15.75" customHeight="1">
      <c r="A76" s="238"/>
      <c r="B76" s="194" t="str">
        <f>IF(Recensement!F27="Oui",Recensement!C27,IF(Recensement!F28="Oui",Recensement!C28,IF(Recensement!F29="Oui",Recensement!C29,IF(Recensement!F30="Oui",Recensement!C30,IF(Recensement!F31="Oui",Recensement!C31,IF(Recensement!F32="Oui",Recensement!C32,IF(Recensement!F33="Oui",Recensement!C33,IF(Recensement!F34="Oui",Recensement!C34,IF(Recensement!F35="Oui",Recensement!C35,IF(Recensement!F36="Oui",Recensement!C36,IF(Recensement!F37="Oui",Recensement!C37,IF(Recensement!F38="Oui",Recensement!C38,IF(Recensement!F39="Oui",Recensement!C39,IF(Recensement!F40="Oui",Recensement!C40,IF(Recensement!F41="Oui",Recensement!C41,IF(Recensement!F42="Oui",Recensement!C42,IF(Recensement!F43="Oui",Recensement!C43,IF(Recensement!F44="Oui",Recensement!C44,""))))))))))))))))))</f>
        <v/>
      </c>
      <c r="C76" s="173"/>
      <c r="D76" s="195" t="str">
        <f>IF(Recensement!F27="Oui",Recensement!D27,IF(Recensement!F28="Oui",Recensement!D28,IF(Recensement!F29="Oui",Recensement!D29,IF(Recensement!F30="Oui",Recensement!D30,IF(Recensement!F31="Oui",Recensement!D31,IF(Recensement!F32="Oui",Recensement!D32,IF(Recensement!F33="Oui",Recensement!D33,IF(Recensement!F34="Oui",Recensement!D34,IF(Recensement!F35="Oui",Recensement!D35,IF(Recensement!F36="Oui",Recensement!D36,IF(Recensement!F37="Oui",Recensement!D37,IF(Recensement!F38="Oui",Recensement!D38,IF(Recensement!F39="Oui",Recensement!D39,IF(Recensement!F40="Oui",Recensement!D40,IF(Recensement!F41="Oui",Recensement!D41,IF(Recensement!F42="Oui",Recensement!D42,IF(Recensement!F43="Oui",Recensement!D43,IF(Recensement!F44="Oui",Recensement!D44,""))))))))))))))))))</f>
        <v/>
      </c>
      <c r="E76" s="195" t="str">
        <f>IF(Recensement!F27="Oui",Recensement!E27,IF(Recensement!F28="Oui",Recensement!E28,IF(Recensement!F29="Oui",Recensement!E29,IF(Recensement!F30="Oui",Recensement!E30,IF(Recensement!F31="Oui",Recensement!E31,IF(Recensement!F32="Oui",Recensement!E32,IF(Recensement!F33="Oui",Recensement!E33,IF(Recensement!F34="Oui",Recensement!E34,IF(Recensement!F35="Oui",Recensement!E35,IF(Recensement!F36="Oui",Recensement!E36,IF(Recensement!F37="Oui",Recensement!E37,IF(Recensement!F38="Oui",Recensement!E38,IF(Recensement!F39="Oui",Recensement!E39,IF(Recensement!F40="Oui",Recensement!E40,IF(Recensement!F41="Oui",Recensement!E41,IF(Recensement!F42="Oui",Recensement!E42,IF(Recensement!F43="Oui",Recensement!E43,IF(Recensement!F44="Oui",Recensement!E44,""))))))))))))))))))</f>
        <v/>
      </c>
      <c r="F76" s="191"/>
      <c r="G76" s="193"/>
      <c r="H76" s="239"/>
      <c r="I76" s="239"/>
      <c r="J76" s="170"/>
      <c r="K76" s="170"/>
      <c r="L76" s="174"/>
      <c r="M76" s="174"/>
      <c r="N76" s="174"/>
      <c r="O76" s="174"/>
      <c r="P76" s="174"/>
      <c r="Q76" s="174"/>
      <c r="R76" s="174"/>
      <c r="S76" s="174"/>
      <c r="T76" s="174"/>
      <c r="U76" s="174"/>
      <c r="V76" s="174"/>
      <c r="W76" s="174"/>
      <c r="X76" s="174"/>
      <c r="Y76" s="174"/>
    </row>
    <row r="77" spans="1:25" s="168" customFormat="1" ht="8.25" customHeight="1">
      <c r="A77" s="166"/>
      <c r="B77" s="176"/>
      <c r="C77" s="176"/>
      <c r="D77" s="176"/>
      <c r="E77" s="176"/>
      <c r="F77" s="176"/>
      <c r="G77" s="166"/>
      <c r="H77" s="190"/>
      <c r="I77" s="190"/>
      <c r="J77" s="166"/>
      <c r="K77" s="166"/>
      <c r="L77" s="167"/>
      <c r="M77" s="167"/>
      <c r="N77" s="167"/>
      <c r="O77" s="167"/>
      <c r="P77" s="167"/>
      <c r="Q77" s="167"/>
      <c r="R77" s="167"/>
      <c r="S77" s="167"/>
      <c r="T77" s="167"/>
      <c r="U77" s="167"/>
      <c r="V77" s="167"/>
      <c r="W77" s="167"/>
      <c r="X77" s="167"/>
      <c r="Y77" s="167"/>
    </row>
    <row r="78" spans="1:25" s="175" customFormat="1" ht="15.75" customHeight="1">
      <c r="A78" s="238">
        <v>24</v>
      </c>
      <c r="B78" s="169" t="s">
        <v>149</v>
      </c>
      <c r="C78" s="169" t="s">
        <v>146</v>
      </c>
      <c r="D78" s="169" t="s">
        <v>150</v>
      </c>
      <c r="E78" s="169" t="s">
        <v>151</v>
      </c>
      <c r="F78" s="170" t="s">
        <v>152</v>
      </c>
      <c r="G78" s="170" t="s">
        <v>147</v>
      </c>
      <c r="H78" s="239" t="s">
        <v>148</v>
      </c>
      <c r="I78" s="239"/>
      <c r="J78" s="170"/>
      <c r="K78" s="170"/>
      <c r="L78" s="174"/>
      <c r="M78" s="174"/>
      <c r="N78" s="174"/>
      <c r="O78" s="174"/>
      <c r="P78" s="174"/>
      <c r="Q78" s="174"/>
      <c r="R78" s="174"/>
      <c r="S78" s="174"/>
      <c r="T78" s="174"/>
      <c r="U78" s="174"/>
      <c r="V78" s="174"/>
      <c r="W78" s="174"/>
      <c r="X78" s="174"/>
      <c r="Y78" s="174"/>
    </row>
    <row r="79" spans="1:25" s="175" customFormat="1" ht="15.75" customHeight="1">
      <c r="A79" s="238"/>
      <c r="B79" s="196" t="str">
        <f>IF(Recensement!F28="Oui",Recensement!C28,IF(Recensement!F29="Oui",Recensement!C29,IF(Recensement!F30="Oui",Recensement!C30,IF(Recensement!F31="Oui",Recensement!C31,IF(Recensement!F32="Oui",Recensement!C32,IF(Recensement!F33="Oui",Recensement!C33,IF(Recensement!F34="Oui",Recensement!C34,IF(Recensement!F35="Oui",Recensement!C35,IF(Recensement!F36="Oui",Recensement!C36,IF(Recensement!F37="Oui",Recensement!C37,IF(Recensement!F38="Oui",Recensement!C38,IF(Recensement!F39="Oui",Recensement!C39,IF(Recensement!F40="Oui",Recensement!C40,IF(Recensement!F41="Oui",Recensement!C41,IF(Recensement!F42="Oui",Recensement!C42,IF(Recensement!F43="Oui",Recensement!C43,IF(Recensement!F44="Oui",Recensement!C44,"")))))))))))))))))</f>
        <v/>
      </c>
      <c r="C79" s="180"/>
      <c r="D79" s="197" t="str">
        <f>IF(Recensement!F28="Oui",Recensement!D28,IF(Recensement!F29="Oui",Recensement!D29,IF(Recensement!F30="Oui",Recensement!D30,IF(Recensement!F31="Oui",Recensement!D31,IF(Recensement!F32="Oui",Recensement!D32,IF(Recensement!F33="Oui",Recensement!D33,IF(Recensement!F34="Oui",Recensement!D34,IF(Recensement!F35="Oui",Recensement!D35,IF(Recensement!F36="Oui",Recensement!D36,IF(Recensement!F37="Oui",Recensement!D37,IF(Recensement!F38="Oui",Recensement!D38,IF(Recensement!F39="Oui",Recensement!D39,IF(Recensement!F40="Oui",Recensement!D40,IF(Recensement!F41="Oui",Recensement!D41,IF(Recensement!F42="Oui",Recensement!D42,IF(Recensement!F43="Oui",Recensement!D43,IF(Recensement!F44="Oui",Recensement!D44,"")))))))))))))))))</f>
        <v/>
      </c>
      <c r="E79" s="198" t="str">
        <f>IF(Recensement!F28="Oui",Recensement!E28,IF(Recensement!F29="Oui",Recensement!E29,IF(Recensement!F30="Oui",Recensement!E30,IF(Recensement!F31="Oui",Recensement!E31,IF(Recensement!F32="Oui",Recensement!E32,IF(Recensement!F33="Oui",Recensement!E33,IF(Recensement!F34="Oui",Recensement!E34,IF(Recensement!F35="Oui",Recensement!E35,IF(Recensement!F36="Oui",Recensement!E36,IF(Recensement!F37="Oui",Recensement!E37,IF(Recensement!F38="Oui",Recensement!E38,IF(Recensement!F39="Oui",Recensement!E39,IF(Recensement!F40="Oui",Recensement!E40,IF(Recensement!F41="Oui",Recensement!E41,IF(Recensement!F42="Oui",Recensement!E42,IF(Recensement!F43="Oui",Recensement!E43,IF(Recensement!F44="Oui",Recensement!E44,"")))))))))))))))))</f>
        <v/>
      </c>
      <c r="F79" s="192"/>
      <c r="G79" s="193"/>
      <c r="H79" s="239"/>
      <c r="I79" s="239"/>
      <c r="J79" s="170"/>
      <c r="K79" s="170"/>
      <c r="L79" s="174"/>
      <c r="M79" s="174"/>
      <c r="N79" s="174"/>
      <c r="O79" s="174"/>
      <c r="P79" s="174"/>
      <c r="Q79" s="174"/>
      <c r="R79" s="174"/>
      <c r="S79" s="174"/>
      <c r="T79" s="174"/>
      <c r="U79" s="174"/>
      <c r="V79" s="174"/>
      <c r="W79" s="174"/>
      <c r="X79" s="174"/>
      <c r="Y79" s="174"/>
    </row>
    <row r="80" spans="1:25" s="168" customFormat="1" ht="8.25">
      <c r="A80" s="166"/>
      <c r="B80" s="176"/>
      <c r="C80" s="176"/>
      <c r="D80" s="176"/>
      <c r="E80" s="176"/>
      <c r="F80" s="176"/>
      <c r="G80" s="166"/>
      <c r="H80" s="189"/>
      <c r="I80" s="189"/>
      <c r="J80" s="166"/>
      <c r="K80" s="166"/>
      <c r="L80" s="167"/>
      <c r="M80" s="167"/>
      <c r="N80" s="167"/>
      <c r="O80" s="167"/>
      <c r="P80" s="167"/>
      <c r="Q80" s="167"/>
      <c r="R80" s="167"/>
      <c r="S80" s="167"/>
      <c r="T80" s="167"/>
      <c r="U80" s="167"/>
      <c r="V80" s="167"/>
      <c r="W80" s="167"/>
      <c r="X80" s="167"/>
      <c r="Y80" s="167"/>
    </row>
    <row r="81" spans="1:25" s="175" customFormat="1" ht="15.75" customHeight="1">
      <c r="A81" s="238">
        <v>25</v>
      </c>
      <c r="B81" s="169" t="s">
        <v>149</v>
      </c>
      <c r="C81" s="169" t="s">
        <v>146</v>
      </c>
      <c r="D81" s="169" t="s">
        <v>150</v>
      </c>
      <c r="E81" s="169" t="s">
        <v>151</v>
      </c>
      <c r="F81" s="170" t="s">
        <v>152</v>
      </c>
      <c r="G81" s="170" t="s">
        <v>147</v>
      </c>
      <c r="H81" s="239" t="s">
        <v>148</v>
      </c>
      <c r="I81" s="239"/>
      <c r="J81" s="170"/>
      <c r="K81" s="170"/>
      <c r="L81" s="174"/>
      <c r="M81" s="174"/>
      <c r="N81" s="174"/>
      <c r="O81" s="174"/>
      <c r="P81" s="174"/>
      <c r="Q81" s="174"/>
      <c r="R81" s="174"/>
      <c r="S81" s="174"/>
      <c r="T81" s="174"/>
      <c r="U81" s="174"/>
      <c r="V81" s="174"/>
      <c r="W81" s="174"/>
      <c r="X81" s="174"/>
      <c r="Y81" s="174"/>
    </row>
    <row r="82" spans="1:25" s="175" customFormat="1" ht="15.75" customHeight="1">
      <c r="A82" s="238"/>
      <c r="B82" s="196" t="str">
        <f>IF(Recensement!F29="Oui",Recensement!C29,IF(Recensement!F30="Oui",Recensement!C30,IF(Recensement!F31="Oui",Recensement!C31,IF(Recensement!F32="Oui",Recensement!C32,IF(Recensement!F33="Oui",Recensement!C33,IF(Recensement!F34="Oui",Recensement!C34,IF(Recensement!F35="Oui",Recensement!C35,IF(Recensement!F36="Oui",Recensement!C36,IF(Recensement!F37="Oui",Recensement!C37,IF(Recensement!F38="Oui",Recensement!C38,IF(Recensement!F39="Oui",Recensement!C39,IF(Recensement!F40="Oui",Recensement!C40,IF(Recensement!F41="Oui",Recensement!C41,IF(Recensement!F42="Oui",Recensement!C42,IF(Recensement!F43="Oui",Recensement!C43,IF(Recensement!F44="Oui",Recensement!C44,""))))))))))))))))</f>
        <v/>
      </c>
      <c r="C82" s="180"/>
      <c r="D82" s="197" t="str">
        <f>IF(Recensement!F29="Oui",Recensement!D29,IF(Recensement!F30="Oui",Recensement!D30,IF(Recensement!F31="Oui",Recensement!D31,IF(Recensement!F32="Oui",Recensement!D32,IF(Recensement!F33="Oui",Recensement!D33,IF(Recensement!F34="Oui",Recensement!D34,IF(Recensement!F35="Oui",Recensement!D35,IF(Recensement!F36="Oui",Recensement!D36,IF(Recensement!F37="Oui",Recensement!D37,IF(Recensement!F38="Oui",Recensement!D38,IF(Recensement!F39="Oui",Recensement!D39,IF(Recensement!F40="Oui",Recensement!D40,IF(Recensement!F41="Oui",Recensement!D41,IF(Recensement!F42="Oui",Recensement!D42,IF(Recensement!F43="Oui",Recensement!D43,IF(Recensement!F44="Oui",Recensement!D44,""))))))))))))))))</f>
        <v/>
      </c>
      <c r="E82" s="198" t="str">
        <f>IF(Recensement!F29="Oui",Recensement!E29,IF(Recensement!F30="Oui",Recensement!E30,IF(Recensement!F31="Oui",Recensement!E31,IF(Recensement!F32="Oui",Recensement!E32,IF(Recensement!F33="Oui",Recensement!E33,IF(Recensement!F34="Oui",Recensement!E34,IF(Recensement!F35="Oui",Recensement!E35,IF(Recensement!F36="Oui",Recensement!E36,IF(Recensement!F37="Oui",Recensement!E37,IF(Recensement!F38="Oui",Recensement!E38,IF(Recensement!F39="Oui",Recensement!E39,IF(Recensement!F40="Oui",Recensement!E40,IF(Recensement!F41="Oui",Recensement!E41,IF(Recensement!F42="Oui",Recensement!E42,IF(Recensement!F43="Oui",Recensement!E43,IF(Recensement!F44="Oui",Recensement!E44,""))))))))))))))))</f>
        <v/>
      </c>
      <c r="F82" s="192"/>
      <c r="G82" s="193"/>
      <c r="H82" s="239"/>
      <c r="I82" s="239"/>
      <c r="J82" s="170"/>
      <c r="K82" s="170"/>
      <c r="L82" s="174"/>
      <c r="M82" s="174"/>
      <c r="N82" s="174"/>
      <c r="O82" s="174"/>
      <c r="P82" s="174"/>
      <c r="Q82" s="174"/>
      <c r="R82" s="174"/>
      <c r="S82" s="174"/>
      <c r="T82" s="174"/>
      <c r="U82" s="174"/>
      <c r="V82" s="174"/>
      <c r="W82" s="174"/>
      <c r="X82" s="174"/>
      <c r="Y82" s="174"/>
    </row>
    <row r="83" spans="1:25" s="184" customFormat="1" ht="8.25">
      <c r="A83" s="181"/>
      <c r="B83" s="182"/>
      <c r="C83" s="182"/>
      <c r="D83" s="182"/>
      <c r="E83" s="182"/>
      <c r="F83" s="182"/>
      <c r="G83" s="181"/>
      <c r="H83" s="189"/>
      <c r="I83" s="189"/>
      <c r="J83" s="181"/>
      <c r="K83" s="181"/>
      <c r="L83" s="183"/>
      <c r="M83" s="183"/>
      <c r="N83" s="183"/>
      <c r="O83" s="183"/>
      <c r="P83" s="183"/>
      <c r="Q83" s="183"/>
      <c r="R83" s="183"/>
      <c r="S83" s="183"/>
      <c r="T83" s="183"/>
      <c r="U83" s="183"/>
      <c r="V83" s="183"/>
      <c r="W83" s="183"/>
      <c r="X83" s="183"/>
      <c r="Y83" s="183"/>
    </row>
    <row r="84" spans="1:25" s="185" customFormat="1" ht="15.75" customHeight="1">
      <c r="A84" s="238">
        <v>26</v>
      </c>
      <c r="B84" s="169" t="s">
        <v>149</v>
      </c>
      <c r="C84" s="169" t="s">
        <v>146</v>
      </c>
      <c r="D84" s="169" t="s">
        <v>150</v>
      </c>
      <c r="E84" s="169" t="s">
        <v>151</v>
      </c>
      <c r="F84" s="170" t="s">
        <v>152</v>
      </c>
      <c r="G84" s="170" t="s">
        <v>147</v>
      </c>
      <c r="H84" s="239" t="s">
        <v>148</v>
      </c>
      <c r="I84" s="239"/>
      <c r="J84" s="118"/>
      <c r="K84" s="118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</row>
    <row r="85" spans="1:25" s="185" customFormat="1" ht="15.75" customHeight="1">
      <c r="A85" s="238"/>
      <c r="B85" s="196" t="str">
        <f>IF(Recensement!F30="Oui",Recensement!C30,IF(Recensement!F31="Oui",Recensement!C31,IF(Recensement!F32="Oui",Recensement!C32,IF(Recensement!F33="Oui",Recensement!C33,IF(Recensement!F34="Oui",Recensement!C34,IF(Recensement!F35="Oui",Recensement!C35,IF(Recensement!F36="Oui",Recensement!C36,IF(Recensement!F37="Oui",Recensement!C37,IF(Recensement!F38="Oui",Recensement!C38,IF(Recensement!F39="Oui",Recensement!C39,IF(Recensement!F40="Oui",Recensement!C40,IF(Recensement!F41="Oui",Recensement!C41,IF(Recensement!F42="Oui",Recensement!C42,IF(Recensement!F43="Oui",Recensement!C43,IF(Recensement!F44="Oui",Recensement!C44,"")))))))))))))))</f>
        <v/>
      </c>
      <c r="C85" s="180"/>
      <c r="D85" s="197" t="str">
        <f>IF(Recensement!F30="Oui",Recensement!D30,IF(Recensement!F31="Oui",Recensement!D31,IF(Recensement!F32="Oui",Recensement!D32,IF(Recensement!F33="Oui",Recensement!D33,IF(Recensement!F34="Oui",Recensement!D34,IF(Recensement!F35="Oui",Recensement!D35,IF(Recensement!F36="Oui",Recensement!D36,IF(Recensement!F37="Oui",Recensement!D37,IF(Recensement!F38="Oui",Recensement!D38,IF(Recensement!F39="Oui",Recensement!D39,IF(Recensement!F40="Oui",Recensement!D40,IF(Recensement!F41="Oui",Recensement!D41,IF(Recensement!F42="Oui",Recensement!D42,IF(Recensement!F43="Oui",Recensement!D43,IF(Recensement!F44="Oui",Recensement!D44,"")))))))))))))))</f>
        <v/>
      </c>
      <c r="E85" s="198" t="str">
        <f>IF(Recensement!F30="Oui",Recensement!E30,IF(Recensement!F31="Oui",Recensement!E31,IF(Recensement!F32="Oui",Recensement!E32,IF(Recensement!F33="Oui",Recensement!E33,IF(Recensement!F34="Oui",Recensement!E34,IF(Recensement!F35="Oui",Recensement!E35,IF(Recensement!F36="Oui",Recensement!E36,IF(Recensement!F37="Oui",Recensement!E37,IF(Recensement!F38="Oui",Recensement!E38,IF(Recensement!F39="Oui",Recensement!E39,IF(Recensement!F40="Oui",Recensement!E40,IF(Recensement!F41="Oui",Recensement!E41,IF(Recensement!F42="Oui",Recensement!E42,IF(Recensement!F43="Oui",Recensement!E43,IF(Recensement!F44="Oui",Recensement!E44,"")))))))))))))))</f>
        <v/>
      </c>
      <c r="F85" s="192"/>
      <c r="G85" s="193"/>
      <c r="H85" s="239"/>
      <c r="I85" s="239"/>
      <c r="J85" s="118"/>
      <c r="K85" s="118"/>
      <c r="L85" s="119"/>
      <c r="M85" s="119"/>
      <c r="N85" s="119"/>
      <c r="O85" s="119"/>
      <c r="P85" s="119"/>
      <c r="Q85" s="119"/>
      <c r="R85" s="119"/>
      <c r="S85" s="119"/>
      <c r="T85" s="119"/>
      <c r="U85" s="119"/>
      <c r="V85" s="119"/>
      <c r="W85" s="119"/>
      <c r="X85" s="119"/>
      <c r="Y85" s="119"/>
    </row>
    <row r="86" spans="1:25" s="184" customFormat="1" ht="8.25">
      <c r="A86" s="181"/>
      <c r="B86" s="182"/>
      <c r="C86" s="182"/>
      <c r="D86" s="182"/>
      <c r="E86" s="182"/>
      <c r="F86" s="182"/>
      <c r="G86" s="181"/>
      <c r="H86" s="189"/>
      <c r="I86" s="189"/>
      <c r="J86" s="181"/>
      <c r="K86" s="181"/>
      <c r="L86" s="183"/>
      <c r="M86" s="183"/>
      <c r="N86" s="183"/>
      <c r="O86" s="183"/>
      <c r="P86" s="183"/>
      <c r="Q86" s="183"/>
      <c r="R86" s="183"/>
      <c r="S86" s="183"/>
      <c r="T86" s="183"/>
      <c r="U86" s="183"/>
      <c r="V86" s="183"/>
      <c r="W86" s="183"/>
      <c r="X86" s="183"/>
      <c r="Y86" s="183"/>
    </row>
    <row r="87" spans="1:25" s="185" customFormat="1" ht="15.75" customHeight="1">
      <c r="A87" s="238">
        <v>27</v>
      </c>
      <c r="B87" s="169" t="s">
        <v>149</v>
      </c>
      <c r="C87" s="169" t="s">
        <v>146</v>
      </c>
      <c r="D87" s="169" t="s">
        <v>150</v>
      </c>
      <c r="E87" s="169" t="s">
        <v>151</v>
      </c>
      <c r="F87" s="170" t="s">
        <v>152</v>
      </c>
      <c r="G87" s="170" t="s">
        <v>147</v>
      </c>
      <c r="H87" s="239" t="s">
        <v>148</v>
      </c>
      <c r="I87" s="239"/>
      <c r="J87" s="118"/>
      <c r="K87" s="118"/>
      <c r="L87" s="119"/>
      <c r="M87" s="119"/>
      <c r="N87" s="119"/>
      <c r="O87" s="119"/>
      <c r="P87" s="119"/>
      <c r="Q87" s="119"/>
      <c r="R87" s="119"/>
      <c r="S87" s="119"/>
      <c r="T87" s="119"/>
      <c r="U87" s="119"/>
      <c r="V87" s="119"/>
      <c r="W87" s="119"/>
      <c r="X87" s="119"/>
      <c r="Y87" s="119"/>
    </row>
    <row r="88" spans="1:25" s="185" customFormat="1" ht="15.75" customHeight="1">
      <c r="A88" s="238"/>
      <c r="B88" s="196" t="str">
        <f>IF(Recensement!F31="Oui",Recensement!C31,IF(Recensement!F32="Oui",Recensement!C32,IF(Recensement!F33="Oui",Recensement!C33,IF(Recensement!F34="Oui",Recensement!C34,IF(Recensement!F35="Oui",Recensement!C35,IF(Recensement!F36="Oui",Recensement!C36,IF(Recensement!F37="Oui",Recensement!C37,IF(Recensement!F38="Oui",Recensement!C38,IF(Recensement!F39="Oui",Recensement!C39,IF(Recensement!F40="Oui",Recensement!C40,IF(Recensement!F41="Oui",Recensement!C41,IF(Recensement!F42="Oui",Recensement!C42,IF(Recensement!F43="Oui",Recensement!C43,IF(Recensement!F44="Oui",Recensement!C44,""))))))))))))))</f>
        <v/>
      </c>
      <c r="C88" s="180"/>
      <c r="D88" s="197" t="str">
        <f>IF(Recensement!F31="Oui",Recensement!D31,IF(Recensement!F32="Oui",Recensement!D32,IF(Recensement!F33="Oui",Recensement!D33,IF(Recensement!F34="Oui",Recensement!D34,IF(Recensement!F35="Oui",Recensement!D35,IF(Recensement!F36="Oui",Recensement!D36,IF(Recensement!F37="Oui",Recensement!D37,IF(Recensement!F38="Oui",Recensement!D38,IF(Recensement!F39="Oui",Recensement!D39,IF(Recensement!F40="Oui",Recensement!D40,IF(Recensement!F41="Oui",Recensement!D41,IF(Recensement!F42="Oui",Recensement!D42,IF(Recensement!F43="Oui",Recensement!D43,IF(Recensement!F44="Oui",Recensement!D44,""))))))))))))))</f>
        <v/>
      </c>
      <c r="E88" s="198" t="str">
        <f>IF(Recensement!F31="Oui",Recensement!E31,IF(Recensement!F32="Oui",Recensement!E32,IF(Recensement!F33="Oui",Recensement!E33,IF(Recensement!F34="Oui",Recensement!E34,IF(Recensement!F35="Oui",Recensement!E35,IF(Recensement!F36="Oui",Recensement!E36,IF(Recensement!F37="Oui",Recensement!E37,IF(Recensement!F38="Oui",Recensement!E38,IF(Recensement!F39="Oui",Recensement!E39,IF(Recensement!F40="Oui",Recensement!E40,IF(Recensement!F41="Oui",Recensement!E41,IF(Recensement!F42="Oui",Recensement!E42,IF(Recensement!F43="Oui",Recensement!E43,IF(Recensement!F44="Oui",Recensement!E44,""))))))))))))))</f>
        <v/>
      </c>
      <c r="F88" s="192"/>
      <c r="G88" s="193"/>
      <c r="H88" s="239"/>
      <c r="I88" s="239"/>
      <c r="J88" s="118"/>
      <c r="K88" s="118"/>
      <c r="L88" s="119"/>
      <c r="M88" s="119"/>
      <c r="N88" s="119"/>
      <c r="O88" s="119"/>
      <c r="P88" s="119"/>
      <c r="Q88" s="119"/>
      <c r="R88" s="119"/>
      <c r="S88" s="119"/>
      <c r="T88" s="119"/>
      <c r="U88" s="119"/>
      <c r="V88" s="119"/>
      <c r="W88" s="119"/>
      <c r="X88" s="119"/>
      <c r="Y88" s="119"/>
    </row>
    <row r="89" spans="1:25" s="184" customFormat="1" ht="8.25">
      <c r="A89" s="181"/>
      <c r="B89" s="182"/>
      <c r="C89" s="182"/>
      <c r="D89" s="182"/>
      <c r="E89" s="182"/>
      <c r="F89" s="182"/>
      <c r="G89" s="181"/>
      <c r="H89" s="189"/>
      <c r="I89" s="189"/>
      <c r="J89" s="181"/>
      <c r="K89" s="181"/>
      <c r="L89" s="183"/>
      <c r="M89" s="183"/>
      <c r="N89" s="183"/>
      <c r="O89" s="183"/>
      <c r="P89" s="183"/>
      <c r="Q89" s="183"/>
      <c r="R89" s="183"/>
      <c r="S89" s="183"/>
      <c r="T89" s="183"/>
      <c r="U89" s="183"/>
      <c r="V89" s="183"/>
      <c r="W89" s="183"/>
      <c r="X89" s="183"/>
      <c r="Y89" s="183"/>
    </row>
    <row r="90" spans="1:25" s="185" customFormat="1" ht="15.75" customHeight="1">
      <c r="A90" s="238">
        <v>28</v>
      </c>
      <c r="B90" s="169" t="s">
        <v>149</v>
      </c>
      <c r="C90" s="169" t="s">
        <v>146</v>
      </c>
      <c r="D90" s="169" t="s">
        <v>150</v>
      </c>
      <c r="E90" s="169" t="s">
        <v>151</v>
      </c>
      <c r="F90" s="170" t="s">
        <v>152</v>
      </c>
      <c r="G90" s="170" t="s">
        <v>147</v>
      </c>
      <c r="H90" s="239" t="s">
        <v>148</v>
      </c>
      <c r="I90" s="239"/>
      <c r="J90" s="118"/>
      <c r="K90" s="118"/>
      <c r="L90" s="119"/>
      <c r="M90" s="119"/>
      <c r="N90" s="119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</row>
    <row r="91" spans="1:25" s="185" customFormat="1" ht="15.75" customHeight="1">
      <c r="A91" s="238"/>
      <c r="B91" s="196" t="str">
        <f>IF(Recensement!F32="Oui",Recensement!C32,IF(Recensement!F33="Oui",Recensement!C33,IF(Recensement!F34="Oui",Recensement!C34,IF(Recensement!F35="Oui",Recensement!C35,IF(Recensement!F36="Oui",Recensement!C36,IF(Recensement!F37="Oui",Recensement!C37,IF(Recensement!F38="Oui",Recensement!C38,IF(Recensement!F39="Oui",Recensement!C39,IF(Recensement!F40="Oui",Recensement!C40,IF(Recensement!F41="Oui",Recensement!C41,IF(Recensement!F42="Oui",Recensement!C42,IF(Recensement!F43="Oui",Recensement!C43,IF(Recensement!F44="Oui",Recensement!C44,"")))))))))))))</f>
        <v/>
      </c>
      <c r="C91" s="180"/>
      <c r="D91" s="197" t="str">
        <f>IF(Recensement!F32="Oui",Recensement!D32,IF(Recensement!F33="Oui",Recensement!D33,IF(Recensement!F34="Oui",Recensement!D34,IF(Recensement!F35="Oui",Recensement!D35,IF(Recensement!F36="Oui",Recensement!D36,IF(Recensement!F37="Oui",Recensement!D37,IF(Recensement!F38="Oui",Recensement!D38,IF(Recensement!F39="Oui",Recensement!D39,IF(Recensement!F40="Oui",Recensement!D40,IF(Recensement!F41="Oui",Recensement!D41,IF(Recensement!F42="Oui",Recensement!D42,IF(Recensement!F43="Oui",Recensement!D43,IF(Recensement!F44="Oui",Recensement!D44,"")))))))))))))</f>
        <v/>
      </c>
      <c r="E91" s="198" t="str">
        <f>IF(Recensement!F32="Oui",Recensement!E32,IF(Recensement!F33="Oui",Recensement!E33,IF(Recensement!F34="Oui",Recensement!E34,IF(Recensement!F35="Oui",Recensement!E35,IF(Recensement!F36="Oui",Recensement!E36,IF(Recensement!F37="Oui",Recensement!E37,IF(Recensement!F38="Oui",Recensement!E38,IF(Recensement!F39="Oui",Recensement!E39,IF(Recensement!F40="Oui",Recensement!E40,IF(Recensement!F41="Oui",Recensement!E41,IF(Recensement!F42="Oui",Recensement!E42,IF(Recensement!F43="Oui",Recensement!E43,IF(Recensement!F44="Oui",Recensement!E44,"")))))))))))))</f>
        <v/>
      </c>
      <c r="F91" s="192"/>
      <c r="G91" s="193"/>
      <c r="H91" s="239"/>
      <c r="I91" s="239"/>
      <c r="J91" s="118"/>
      <c r="K91" s="118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19"/>
    </row>
    <row r="92" spans="1:25" s="184" customFormat="1" ht="8.25">
      <c r="A92" s="181"/>
      <c r="B92" s="182"/>
      <c r="C92" s="182"/>
      <c r="D92" s="182"/>
      <c r="E92" s="182"/>
      <c r="F92" s="182"/>
      <c r="G92" s="181"/>
      <c r="H92" s="189"/>
      <c r="I92" s="189"/>
      <c r="J92" s="181"/>
      <c r="K92" s="181"/>
      <c r="L92" s="183"/>
      <c r="M92" s="183"/>
      <c r="N92" s="183"/>
      <c r="O92" s="183"/>
      <c r="P92" s="183"/>
      <c r="Q92" s="183"/>
      <c r="R92" s="183"/>
      <c r="S92" s="183"/>
      <c r="T92" s="183"/>
      <c r="U92" s="183"/>
      <c r="V92" s="183"/>
      <c r="W92" s="183"/>
      <c r="X92" s="183"/>
      <c r="Y92" s="183"/>
    </row>
    <row r="93" spans="1:25" s="185" customFormat="1" ht="15.75" customHeight="1">
      <c r="A93" s="238">
        <v>29</v>
      </c>
      <c r="B93" s="169" t="s">
        <v>149</v>
      </c>
      <c r="C93" s="169" t="s">
        <v>146</v>
      </c>
      <c r="D93" s="169" t="s">
        <v>150</v>
      </c>
      <c r="E93" s="169" t="s">
        <v>151</v>
      </c>
      <c r="F93" s="170" t="s">
        <v>152</v>
      </c>
      <c r="G93" s="170" t="s">
        <v>147</v>
      </c>
      <c r="H93" s="239" t="s">
        <v>148</v>
      </c>
      <c r="I93" s="239"/>
      <c r="J93" s="118"/>
      <c r="K93" s="118"/>
      <c r="L93" s="119"/>
      <c r="M93" s="119"/>
      <c r="N93" s="119"/>
      <c r="O93" s="119"/>
      <c r="P93" s="119"/>
      <c r="Q93" s="119"/>
      <c r="R93" s="119"/>
      <c r="S93" s="119"/>
      <c r="T93" s="119"/>
      <c r="U93" s="119"/>
      <c r="V93" s="119"/>
      <c r="W93" s="119"/>
      <c r="X93" s="119"/>
      <c r="Y93" s="119"/>
    </row>
    <row r="94" spans="1:25" s="185" customFormat="1" ht="15.75" customHeight="1">
      <c r="A94" s="238"/>
      <c r="B94" s="196" t="str">
        <f>IF(Recensement!F33="Oui",Recensement!C33,IF(Recensement!F34="Oui",Recensement!C34,IF(Recensement!F35="Oui",Recensement!C35,IF(Recensement!F36="Oui",Recensement!C36,IF(Recensement!F37="Oui",Recensement!C37,IF(Recensement!F38="Oui",Recensement!C38,IF(Recensement!F39="Oui",Recensement!C39,IF(Recensement!F40="Oui",Recensement!C40,IF(Recensement!F41="Oui",Recensement!C41,IF(Recensement!F42="Oui",Recensement!C42,IF(Recensement!F43="Oui",Recensement!C43,IF(Recensement!F44="Oui",Recensement!C44,""))))))))))))</f>
        <v/>
      </c>
      <c r="C94" s="180"/>
      <c r="D94" s="197" t="str">
        <f>IF(Recensement!F33="Oui",Recensement!D33,IF(Recensement!F34="Oui",Recensement!D34,IF(Recensement!F35="Oui",Recensement!D35,IF(Recensement!F36="Oui",Recensement!D36,IF(Recensement!F37="Oui",Recensement!D37,IF(Recensement!F38="Oui",Recensement!D38,IF(Recensement!F39="Oui",Recensement!D39,IF(Recensement!F40="Oui",Recensement!D40,IF(Recensement!F41="Oui",Recensement!D41,IF(Recensement!F42="Oui",Recensement!D42,IF(Recensement!F43="Oui",Recensement!D43,IF(Recensement!F44="Oui",Recensement!D44,""))))))))))))</f>
        <v/>
      </c>
      <c r="E94" s="198" t="str">
        <f>IF(Recensement!F33="Oui",Recensement!E33,IF(Recensement!F34="Oui",Recensement!E34,IF(Recensement!F35="Oui",Recensement!E35,IF(Recensement!F36="Oui",Recensement!E36,IF(Recensement!F37="Oui",Recensement!E37,IF(Recensement!F38="Oui",Recensement!E38,IF(Recensement!F39="Oui",Recensement!E39,IF(Recensement!F40="Oui",Recensement!E40,IF(Recensement!F41="Oui",Recensement!E41,IF(Recensement!F42="Oui",Recensement!E42,IF(Recensement!F43="Oui",Recensement!E43,IF(Recensement!F44="Oui",Recensement!E44,""))))))))))))</f>
        <v/>
      </c>
      <c r="F94" s="192"/>
      <c r="G94" s="193"/>
      <c r="H94" s="239"/>
      <c r="I94" s="239"/>
      <c r="J94" s="118"/>
      <c r="K94" s="118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</row>
    <row r="95" spans="1:25" s="188" customFormat="1" ht="8.25">
      <c r="A95" s="186"/>
      <c r="B95" s="187"/>
      <c r="C95" s="187"/>
      <c r="D95" s="187"/>
      <c r="E95" s="187"/>
      <c r="F95" s="187"/>
      <c r="G95" s="181"/>
      <c r="H95" s="189"/>
      <c r="I95" s="189"/>
      <c r="J95" s="181"/>
      <c r="K95" s="181"/>
      <c r="L95" s="183"/>
      <c r="M95" s="183"/>
      <c r="N95" s="183"/>
      <c r="O95" s="183"/>
      <c r="P95" s="183"/>
      <c r="Q95" s="183"/>
      <c r="R95" s="183"/>
      <c r="S95" s="183"/>
      <c r="T95" s="183"/>
      <c r="U95" s="183"/>
      <c r="V95" s="183"/>
      <c r="W95" s="183"/>
      <c r="X95" s="183"/>
      <c r="Y95" s="183"/>
    </row>
    <row r="96" spans="1:25" s="185" customFormat="1" ht="15.75" customHeight="1">
      <c r="A96" s="238">
        <v>30</v>
      </c>
      <c r="B96" s="169" t="s">
        <v>149</v>
      </c>
      <c r="C96" s="169" t="s">
        <v>146</v>
      </c>
      <c r="D96" s="169" t="s">
        <v>150</v>
      </c>
      <c r="E96" s="169" t="s">
        <v>151</v>
      </c>
      <c r="F96" s="170" t="s">
        <v>152</v>
      </c>
      <c r="G96" s="170" t="s">
        <v>147</v>
      </c>
      <c r="H96" s="239" t="s">
        <v>148</v>
      </c>
      <c r="I96" s="239"/>
      <c r="J96" s="118"/>
      <c r="K96" s="118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</row>
    <row r="97" spans="1:26" s="185" customFormat="1" ht="15.75" customHeight="1">
      <c r="A97" s="238"/>
      <c r="B97" s="196" t="str">
        <f>IF(Recensement!F34="Oui",Recensement!C34,IF(Recensement!F35="Oui",Recensement!C35,IF(Recensement!F36="Oui",Recensement!C36,IF(Recensement!F37="Oui",Recensement!C37,IF(Recensement!F38="Oui",Recensement!C38,IF(Recensement!F39="Oui",Recensement!C39,IF(Recensement!F40="Oui",Recensement!C40,IF(Recensement!F41="Oui",Recensement!C41,IF(Recensement!F42="Oui",Recensement!C42,IF(Recensement!F43="Oui",Recensement!C43,IF(Recensement!F44="Oui",Recensement!C44,"")))))))))))</f>
        <v/>
      </c>
      <c r="C97" s="180"/>
      <c r="D97" s="197" t="str">
        <f>IF(Recensement!F34="Oui",Recensement!D34,IF(Recensement!F35="Oui",Recensement!D35,IF(Recensement!F36="Oui",Recensement!D36,IF(Recensement!F37="Oui",Recensement!D37,IF(Recensement!F38="Oui",Recensement!D38,IF(Recensement!F39="Oui",Recensement!D39,IF(Recensement!F40="Oui",Recensement!D40,IF(Recensement!F41="Oui",Recensement!D41,IF(Recensement!F42="Oui",Recensement!D42,IF(Recensement!F43="Oui",Recensement!D43,IF(Recensement!F44="Oui",Recensement!D44,"")))))))))))</f>
        <v/>
      </c>
      <c r="E97" s="198" t="str">
        <f>IF(Recensement!F34="Oui",Recensement!E34,IF(Recensement!F35="Oui",Recensement!E35,IF(Recensement!F36="Oui",Recensement!E36,IF(Recensement!F37="Oui",Recensement!E37,IF(Recensement!F38="Oui",Recensement!E38,IF(Recensement!F39="Oui",Recensement!E39,IF(Recensement!F40="Oui",Recensement!E40,IF(Recensement!F41="Oui",Recensement!E41,IF(Recensement!F42="Oui",Recensement!E42,IF(Recensement!F43="Oui",Recensement!E43,IF(Recensement!F44="Oui",Recensement!E44,"")))))))))))</f>
        <v/>
      </c>
      <c r="F97" s="192"/>
      <c r="G97" s="193"/>
      <c r="H97" s="239"/>
      <c r="I97" s="239"/>
      <c r="J97" s="118"/>
      <c r="K97" s="118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</row>
    <row r="98" spans="1:26" s="184" customFormat="1" ht="8.25">
      <c r="A98" s="181"/>
      <c r="B98" s="182"/>
      <c r="C98" s="182"/>
      <c r="D98" s="182"/>
      <c r="E98" s="182"/>
      <c r="F98" s="182"/>
      <c r="G98" s="181"/>
      <c r="H98" s="189"/>
      <c r="I98" s="189"/>
      <c r="J98" s="181"/>
      <c r="K98" s="181"/>
      <c r="L98" s="183"/>
      <c r="M98" s="183"/>
      <c r="N98" s="183"/>
      <c r="O98" s="183"/>
      <c r="P98" s="183"/>
      <c r="Q98" s="183"/>
      <c r="R98" s="183"/>
      <c r="S98" s="183"/>
      <c r="T98" s="183"/>
      <c r="U98" s="183"/>
      <c r="V98" s="183"/>
      <c r="W98" s="183"/>
      <c r="X98" s="183"/>
      <c r="Y98" s="183"/>
    </row>
    <row r="99" spans="1:26" s="185" customFormat="1" ht="15.75" customHeight="1">
      <c r="A99" s="238">
        <v>31</v>
      </c>
      <c r="B99" s="169" t="s">
        <v>149</v>
      </c>
      <c r="C99" s="169" t="s">
        <v>146</v>
      </c>
      <c r="D99" s="169" t="s">
        <v>150</v>
      </c>
      <c r="E99" s="169" t="s">
        <v>151</v>
      </c>
      <c r="F99" s="170" t="s">
        <v>152</v>
      </c>
      <c r="G99" s="170" t="s">
        <v>147</v>
      </c>
      <c r="H99" s="239" t="s">
        <v>148</v>
      </c>
      <c r="I99" s="239"/>
      <c r="J99" s="118"/>
      <c r="K99" s="118"/>
      <c r="L99" s="119"/>
      <c r="M99" s="119"/>
      <c r="N99" s="119"/>
      <c r="O99" s="119"/>
      <c r="P99" s="119"/>
      <c r="Q99" s="119"/>
      <c r="R99" s="119"/>
      <c r="S99" s="119"/>
      <c r="T99" s="119"/>
      <c r="U99" s="119"/>
      <c r="V99" s="119"/>
      <c r="W99" s="119"/>
      <c r="X99" s="119"/>
      <c r="Y99" s="119"/>
    </row>
    <row r="100" spans="1:26" s="185" customFormat="1" ht="15.75" customHeight="1">
      <c r="A100" s="238"/>
      <c r="B100" s="196" t="str">
        <f>IF(Recensement!F35="Oui",Recensement!C35,IF(Recensement!F36="Oui",Recensement!C36,IF(Recensement!F37="Oui",Recensement!C37,IF(Recensement!F38="Oui",Recensement!C38,IF(Recensement!F39="Oui",Recensement!C39,IF(Recensement!F40="Oui",Recensement!C40,IF(Recensement!F41="Oui",Recensement!C41,IF(Recensement!F42="Oui",Recensement!C42,IF(Recensement!F43="Oui",Recensement!C43,IF(Recensement!F44="Oui",Recensement!C44,""))))))))))</f>
        <v/>
      </c>
      <c r="C100" s="180"/>
      <c r="D100" s="197" t="str">
        <f>IF(Recensement!F35="Oui",Recensement!D35,IF(Recensement!F36="Oui",Recensement!D36,IF(Recensement!F37="Oui",Recensement!D37,IF(Recensement!F38="Oui",Recensement!D38,IF(Recensement!F39="Oui",Recensement!D39,IF(Recensement!F40="Oui",Recensement!D40,IF(Recensement!F41="Oui",Recensement!D41,IF(Recensement!F42="Oui",Recensement!D42,IF(Recensement!F43="Oui",Recensement!D43,IF(Recensement!F44="Oui",Recensement!D44,""))))))))))</f>
        <v/>
      </c>
      <c r="E100" s="198" t="str">
        <f>IF(Recensement!F35="Oui",Recensement!E35,IF(Recensement!F36="Oui",Recensement!E36,IF(Recensement!F37="Oui",Recensement!E37,IF(Recensement!F38="Oui",Recensement!E38,IF(Recensement!F39="Oui",Recensement!E39,IF(Recensement!F40="Oui",Recensement!E40,IF(Recensement!F41="Oui",Recensement!E41,IF(Recensement!F42="Oui",Recensement!E42,IF(Recensement!F43="Oui",Recensement!E43,IF(Recensement!F44="Oui",Recensement!E44,""))))))))))</f>
        <v/>
      </c>
      <c r="F100" s="192"/>
      <c r="G100" s="193"/>
      <c r="H100" s="239"/>
      <c r="I100" s="239"/>
      <c r="J100" s="118"/>
      <c r="K100" s="118"/>
      <c r="L100" s="119"/>
      <c r="M100" s="119"/>
      <c r="N100" s="119"/>
      <c r="O100" s="119"/>
      <c r="P100" s="119"/>
      <c r="Q100" s="119"/>
      <c r="R100" s="119"/>
      <c r="S100" s="119"/>
      <c r="T100" s="119"/>
      <c r="U100" s="119"/>
      <c r="V100" s="119"/>
      <c r="W100" s="119"/>
      <c r="X100" s="119"/>
      <c r="Y100" s="119"/>
    </row>
    <row r="101" spans="1:26" s="184" customFormat="1" ht="8.25">
      <c r="A101" s="181"/>
      <c r="B101" s="182"/>
      <c r="C101" s="182"/>
      <c r="D101" s="182"/>
      <c r="E101" s="182"/>
      <c r="F101" s="182"/>
      <c r="G101" s="181"/>
      <c r="H101" s="189"/>
      <c r="I101" s="189"/>
      <c r="J101" s="181"/>
      <c r="K101" s="181"/>
      <c r="L101" s="183"/>
      <c r="M101" s="183"/>
      <c r="N101" s="183"/>
      <c r="O101" s="183"/>
      <c r="P101" s="183"/>
      <c r="Q101" s="183"/>
      <c r="R101" s="183"/>
      <c r="S101" s="183"/>
      <c r="T101" s="183"/>
      <c r="U101" s="183"/>
      <c r="V101" s="183"/>
      <c r="W101" s="183"/>
      <c r="X101" s="183"/>
      <c r="Y101" s="183"/>
    </row>
    <row r="102" spans="1:26" s="185" customFormat="1" ht="15.75" customHeight="1">
      <c r="A102" s="238">
        <v>32</v>
      </c>
      <c r="B102" s="169" t="s">
        <v>149</v>
      </c>
      <c r="C102" s="169" t="s">
        <v>146</v>
      </c>
      <c r="D102" s="169" t="s">
        <v>150</v>
      </c>
      <c r="E102" s="169" t="s">
        <v>151</v>
      </c>
      <c r="F102" s="170" t="s">
        <v>152</v>
      </c>
      <c r="G102" s="170" t="s">
        <v>147</v>
      </c>
      <c r="H102" s="239" t="s">
        <v>148</v>
      </c>
      <c r="I102" s="239"/>
      <c r="J102" s="118"/>
      <c r="K102" s="118"/>
      <c r="L102" s="119"/>
      <c r="M102" s="119"/>
      <c r="N102" s="119"/>
      <c r="O102" s="119"/>
      <c r="P102" s="119"/>
      <c r="Q102" s="119"/>
      <c r="R102" s="119"/>
      <c r="S102" s="119"/>
      <c r="T102" s="119"/>
      <c r="U102" s="119"/>
      <c r="V102" s="119"/>
      <c r="W102" s="119"/>
      <c r="X102" s="119"/>
      <c r="Y102" s="119"/>
    </row>
    <row r="103" spans="1:26" s="185" customFormat="1" ht="15.75" customHeight="1">
      <c r="A103" s="238"/>
      <c r="B103" s="196" t="str">
        <f>IF(Recensement!F36="Oui",Recensement!C36,IF(Recensement!F37="Oui",Recensement!C37,IF(Recensement!F38="Oui",Recensement!C38,IF(Recensement!F39="Oui",Recensement!C39,IF(Recensement!F40="Oui",Recensement!C40,IF(Recensement!F41="Oui",Recensement!C41,IF(Recensement!F42="Oui",Recensement!C42,IF(Recensement!F43="Oui",Recensement!C43,IF(Recensement!F44="Oui",Recensement!C44,"")))))))))</f>
        <v/>
      </c>
      <c r="C103" s="180"/>
      <c r="D103" s="197" t="str">
        <f>IF(Recensement!F36="Oui",Recensement!D36,IF(Recensement!F37="Oui",Recensement!D37,IF(Recensement!F38="Oui",Recensement!D38,IF(Recensement!F39="Oui",Recensement!D39,IF(Recensement!F40="Oui",Recensement!D40,IF(Recensement!F41="Oui",Recensement!D41,IF(Recensement!F42="Oui",Recensement!D42,IF(Recensement!F43="Oui",Recensement!D43,IF(Recensement!F44="Oui",Recensement!D44,"")))))))))</f>
        <v/>
      </c>
      <c r="E103" s="198" t="str">
        <f>IF(Recensement!F36="Oui",Recensement!E36,IF(Recensement!F37="Oui",Recensement!E37,IF(Recensement!F38="Oui",Recensement!E38,IF(Recensement!F39="Oui",Recensement!E39,IF(Recensement!F40="Oui",Recensement!E40,IF(Recensement!F41="Oui",Recensement!E41,IF(Recensement!F42="Oui",Recensement!E42,IF(Recensement!F43="Oui",Recensement!E43,IF(Recensement!F44="Oui",Recensement!E44,"")))))))))</f>
        <v/>
      </c>
      <c r="F103" s="192"/>
      <c r="G103" s="193"/>
      <c r="H103" s="239"/>
      <c r="I103" s="239"/>
      <c r="J103" s="118"/>
      <c r="K103" s="118"/>
      <c r="L103" s="119"/>
      <c r="M103" s="119"/>
      <c r="N103" s="119"/>
      <c r="O103" s="119"/>
      <c r="P103" s="119"/>
      <c r="Q103" s="119"/>
      <c r="R103" s="119"/>
      <c r="S103" s="119"/>
      <c r="T103" s="119"/>
      <c r="U103" s="119"/>
      <c r="V103" s="119"/>
      <c r="W103" s="119"/>
      <c r="X103" s="119"/>
      <c r="Y103" s="119"/>
    </row>
    <row r="104" spans="1:26" s="188" customFormat="1" ht="8.25">
      <c r="A104" s="186"/>
      <c r="B104" s="187"/>
      <c r="C104" s="187"/>
      <c r="D104" s="187"/>
      <c r="E104" s="187"/>
      <c r="F104" s="187"/>
      <c r="G104" s="181"/>
      <c r="H104" s="189"/>
      <c r="I104" s="189"/>
      <c r="J104" s="181"/>
      <c r="K104" s="181"/>
      <c r="L104" s="183"/>
      <c r="M104" s="183"/>
      <c r="N104" s="183"/>
      <c r="O104" s="183"/>
      <c r="P104" s="183"/>
      <c r="Q104" s="183"/>
      <c r="R104" s="183"/>
      <c r="S104" s="183"/>
      <c r="T104" s="183"/>
      <c r="U104" s="183"/>
      <c r="V104" s="183"/>
      <c r="W104" s="183"/>
      <c r="X104" s="183"/>
      <c r="Y104" s="183"/>
    </row>
    <row r="105" spans="1:26" s="185" customFormat="1" ht="15.75" customHeight="1">
      <c r="A105" s="238">
        <v>33</v>
      </c>
      <c r="B105" s="169" t="s">
        <v>149</v>
      </c>
      <c r="C105" s="169" t="s">
        <v>146</v>
      </c>
      <c r="D105" s="169" t="s">
        <v>150</v>
      </c>
      <c r="E105" s="169" t="s">
        <v>151</v>
      </c>
      <c r="F105" s="170" t="s">
        <v>152</v>
      </c>
      <c r="G105" s="170" t="s">
        <v>147</v>
      </c>
      <c r="H105" s="239" t="s">
        <v>148</v>
      </c>
      <c r="I105" s="239"/>
      <c r="J105" s="118"/>
      <c r="K105" s="118"/>
      <c r="L105" s="119"/>
      <c r="M105" s="119"/>
      <c r="N105" s="119"/>
      <c r="O105" s="119"/>
      <c r="P105" s="119"/>
      <c r="Q105" s="119"/>
      <c r="R105" s="119"/>
      <c r="S105" s="119"/>
      <c r="T105" s="119"/>
      <c r="U105" s="119"/>
      <c r="V105" s="119"/>
      <c r="W105" s="119"/>
      <c r="X105" s="119"/>
      <c r="Y105" s="119"/>
    </row>
    <row r="106" spans="1:26" s="185" customFormat="1" ht="15.75" customHeight="1">
      <c r="A106" s="238"/>
      <c r="B106" s="196" t="str">
        <f>IF(Recensement!F37="Oui",Recensement!C37,IF(Recensement!F38="Oui",Recensement!C38,IF(Recensement!F39="Oui",Recensement!C39,IF(Recensement!F40="Oui",Recensement!C40,IF(Recensement!F41="Oui",Recensement!C41,IF(Recensement!F42="Oui",Recensement!C42,IF(Recensement!F43="Oui",Recensement!C43,IF(Recensement!F44="Oui",Recensement!C44,""))))))))</f>
        <v/>
      </c>
      <c r="C106" s="180"/>
      <c r="D106" s="197" t="str">
        <f>IF(Recensement!F37="Oui",Recensement!D37,IF(Recensement!F38="Oui",Recensement!D38,IF(Recensement!F39="Oui",Recensement!D39,IF(Recensement!F40="Oui",Recensement!D40,IF(Recensement!F41="Oui",Recensement!D41,IF(Recensement!F42="Oui",Recensement!D42,IF(Recensement!F43="Oui",Recensement!D43,IF(Recensement!F44="Oui",Recensement!D44,""))))))))</f>
        <v/>
      </c>
      <c r="E106" s="198" t="str">
        <f>IF(Recensement!F37="Oui",Recensement!E37,IF(Recensement!F38="Oui",Recensement!E38,IF(Recensement!F39="Oui",Recensement!E39,IF(Recensement!F40="Oui",Recensement!E40,IF(Recensement!F41="Oui",Recensement!E41,IF(Recensement!F42="Oui",Recensement!E42,IF(Recensement!F43="Oui",Recensement!E43,IF(Recensement!F44="Oui",Recensement!E44,""))))))))</f>
        <v/>
      </c>
      <c r="F106" s="192"/>
      <c r="G106" s="193"/>
      <c r="H106" s="239"/>
      <c r="I106" s="239"/>
      <c r="J106" s="118"/>
      <c r="K106" s="118"/>
      <c r="L106" s="119"/>
      <c r="M106" s="119"/>
      <c r="N106" s="119"/>
      <c r="O106" s="119"/>
      <c r="P106" s="119"/>
      <c r="Q106" s="119"/>
      <c r="R106" s="119"/>
      <c r="S106" s="119"/>
      <c r="T106" s="119"/>
      <c r="U106" s="119"/>
      <c r="V106" s="119"/>
      <c r="W106" s="119"/>
      <c r="X106" s="119"/>
      <c r="Y106" s="119"/>
    </row>
    <row r="107" spans="1:26" s="124" customFormat="1" ht="30.75" customHeight="1">
      <c r="A107" s="240" t="s">
        <v>144</v>
      </c>
      <c r="B107" s="240"/>
      <c r="C107" s="240"/>
      <c r="D107" s="240"/>
      <c r="E107" s="240"/>
      <c r="F107" s="240"/>
      <c r="G107" s="241" t="s">
        <v>145</v>
      </c>
      <c r="H107" s="241"/>
      <c r="I107" s="241"/>
      <c r="J107" s="122"/>
      <c r="K107" s="122"/>
      <c r="L107" s="123"/>
      <c r="M107" s="123"/>
      <c r="N107" s="123"/>
      <c r="O107" s="123"/>
      <c r="P107" s="123"/>
      <c r="Q107" s="123"/>
      <c r="R107" s="123"/>
      <c r="S107" s="123"/>
      <c r="T107" s="123"/>
      <c r="U107" s="123"/>
      <c r="V107" s="123"/>
      <c r="W107" s="123"/>
      <c r="X107" s="123"/>
      <c r="Y107" s="123"/>
      <c r="Z107" s="123"/>
    </row>
    <row r="108" spans="1:26" s="151" customFormat="1" ht="8.1" customHeight="1">
      <c r="A108" s="242"/>
      <c r="B108" s="242"/>
      <c r="C108" s="242"/>
      <c r="D108" s="242"/>
      <c r="E108" s="242"/>
      <c r="F108" s="242"/>
      <c r="G108" s="148"/>
      <c r="H108" s="148"/>
      <c r="I108" s="148"/>
      <c r="J108" s="148"/>
      <c r="K108" s="148"/>
      <c r="L108" s="149"/>
      <c r="M108" s="149"/>
      <c r="N108" s="149"/>
      <c r="O108" s="149"/>
      <c r="P108" s="149"/>
      <c r="Q108" s="149"/>
      <c r="R108" s="149"/>
      <c r="S108" s="149"/>
      <c r="T108" s="149"/>
      <c r="U108" s="149"/>
      <c r="V108" s="149"/>
      <c r="W108" s="149"/>
      <c r="X108" s="149"/>
      <c r="Y108" s="149"/>
      <c r="Z108" s="150"/>
    </row>
    <row r="109" spans="1:26" s="172" customFormat="1" ht="15.75" customHeight="1">
      <c r="A109" s="238">
        <v>34</v>
      </c>
      <c r="B109" s="169" t="s">
        <v>149</v>
      </c>
      <c r="C109" s="169" t="s">
        <v>146</v>
      </c>
      <c r="D109" s="169" t="s">
        <v>150</v>
      </c>
      <c r="E109" s="169" t="s">
        <v>151</v>
      </c>
      <c r="F109" s="170" t="s">
        <v>152</v>
      </c>
      <c r="G109" s="170" t="s">
        <v>147</v>
      </c>
      <c r="H109" s="239" t="s">
        <v>148</v>
      </c>
      <c r="I109" s="239"/>
      <c r="J109" s="170"/>
      <c r="K109" s="170"/>
      <c r="L109" s="171"/>
      <c r="M109" s="171"/>
      <c r="N109" s="171"/>
      <c r="O109" s="171"/>
      <c r="P109" s="171"/>
      <c r="Q109" s="171"/>
      <c r="R109" s="171"/>
      <c r="S109" s="171"/>
      <c r="T109" s="171"/>
      <c r="U109" s="171"/>
      <c r="V109" s="171"/>
      <c r="W109" s="171"/>
      <c r="X109" s="171"/>
      <c r="Y109" s="171"/>
    </row>
    <row r="110" spans="1:26" s="175" customFormat="1" ht="15.75" customHeight="1">
      <c r="A110" s="238"/>
      <c r="B110" s="194" t="str">
        <f>IF(Recensement!F38="Oui",Recensement!C38,IF(Recensement!F39="Oui",Recensement!C39,IF(Recensement!F40="Oui",Recensement!C40,IF(Recensement!F41="Oui",Recensement!C41,IF(Recensement!F42="Oui",Recensement!C42,IF(Recensement!F43="Oui",Recensement!C43,IF(Recensement!F44="Oui",Recensement!C44,"")))))))</f>
        <v/>
      </c>
      <c r="C110" s="173"/>
      <c r="D110" s="195" t="str">
        <f>IF(Recensement!F38="Oui",Recensement!D38,IF(Recensement!F39="Oui",Recensement!D39,IF(Recensement!F40="Oui",Recensement!D40,IF(Recensement!F41="Oui",Recensement!D41,IF(Recensement!F42="Oui",Recensement!D42,IF(Recensement!F43="Oui",Recensement!D43,IF(Recensement!F44="Oui",Recensement!D44,"")))))))</f>
        <v/>
      </c>
      <c r="E110" s="195" t="str">
        <f>IF(Recensement!F38="Oui",Recensement!E38,IF(Recensement!F39="Oui",Recensement!E39,IF(Recensement!F40="Oui",Recensement!E40,IF(Recensement!F41="Oui",Recensement!E41,IF(Recensement!F42="Oui",Recensement!E42,IF(Recensement!F43="Oui",Recensement!E43,IF(Recensement!F44="Oui",Recensement!E44,"")))))))</f>
        <v/>
      </c>
      <c r="F110" s="191"/>
      <c r="G110" s="193"/>
      <c r="H110" s="239"/>
      <c r="I110" s="239"/>
      <c r="J110" s="170"/>
      <c r="K110" s="170"/>
      <c r="L110" s="174"/>
      <c r="M110" s="174"/>
      <c r="N110" s="174"/>
      <c r="O110" s="174"/>
      <c r="P110" s="174"/>
      <c r="Q110" s="174"/>
      <c r="R110" s="174"/>
      <c r="S110" s="174"/>
      <c r="T110" s="174"/>
      <c r="U110" s="174"/>
      <c r="V110" s="174"/>
      <c r="W110" s="174"/>
      <c r="X110" s="174"/>
      <c r="Y110" s="174"/>
    </row>
    <row r="111" spans="1:26" s="168" customFormat="1" ht="8.25">
      <c r="A111" s="166"/>
      <c r="B111" s="176"/>
      <c r="C111" s="176"/>
      <c r="D111" s="176"/>
      <c r="E111" s="176"/>
      <c r="F111" s="176"/>
      <c r="G111" s="166"/>
      <c r="H111" s="189"/>
      <c r="I111" s="189"/>
      <c r="J111" s="166"/>
      <c r="K111" s="166"/>
      <c r="L111" s="167"/>
      <c r="M111" s="167"/>
      <c r="N111" s="167"/>
      <c r="O111" s="167"/>
      <c r="P111" s="167"/>
      <c r="Q111" s="167"/>
      <c r="R111" s="167"/>
      <c r="S111" s="167"/>
      <c r="T111" s="167"/>
      <c r="U111" s="167"/>
      <c r="V111" s="167"/>
      <c r="W111" s="167"/>
      <c r="X111" s="167"/>
      <c r="Y111" s="167"/>
    </row>
    <row r="112" spans="1:26" s="175" customFormat="1" ht="15.75" customHeight="1">
      <c r="A112" s="238">
        <v>35</v>
      </c>
      <c r="B112" s="169" t="s">
        <v>149</v>
      </c>
      <c r="C112" s="169" t="s">
        <v>146</v>
      </c>
      <c r="D112" s="169" t="s">
        <v>150</v>
      </c>
      <c r="E112" s="169" t="s">
        <v>151</v>
      </c>
      <c r="F112" s="170" t="s">
        <v>152</v>
      </c>
      <c r="G112" s="170" t="s">
        <v>147</v>
      </c>
      <c r="H112" s="239" t="s">
        <v>148</v>
      </c>
      <c r="I112" s="239"/>
      <c r="J112" s="170"/>
      <c r="K112" s="170"/>
      <c r="L112" s="174"/>
      <c r="M112" s="174"/>
      <c r="N112" s="174"/>
      <c r="O112" s="174"/>
      <c r="P112" s="174"/>
      <c r="Q112" s="174"/>
      <c r="R112" s="174"/>
      <c r="S112" s="174"/>
      <c r="T112" s="174"/>
      <c r="U112" s="174"/>
      <c r="V112" s="174"/>
      <c r="W112" s="174"/>
      <c r="X112" s="174"/>
      <c r="Y112" s="174"/>
    </row>
    <row r="113" spans="1:25" s="175" customFormat="1" ht="15.75" customHeight="1">
      <c r="A113" s="238"/>
      <c r="B113" s="194" t="str">
        <f>IF(Recensement!F39="Oui",Recensement!C39,IF(Recensement!F40="Oui",Recensement!C40,IF(Recensement!F41="Oui",Recensement!C41,IF(Recensement!F42="Oui",Recensement!C42,IF(Recensement!F43="Oui",Recensement!C43,IF(Recensement!F44="Oui",Recensement!C44,""))))))</f>
        <v/>
      </c>
      <c r="C113" s="173"/>
      <c r="D113" s="195" t="str">
        <f>IF(Recensement!F39="Oui",Recensement!D39,IF(Recensement!F40="Oui",Recensement!D40,IF(Recensement!F41="Oui",Recensement!D41,IF(Recensement!F42="Oui",Recensement!D42,IF(Recensement!F43="Oui",Recensement!D43,IF(Recensement!F44="Oui",Recensement!D44,""))))))</f>
        <v/>
      </c>
      <c r="E113" s="195" t="str">
        <f>IF(Recensement!F39="Oui",Recensement!E39,IF(Recensement!F40="Oui",Recensement!E40,IF(Recensement!F41="Oui",Recensement!E41,IF(Recensement!F42="Oui",Recensement!E42,IF(Recensement!F43="Oui",Recensement!E43,IF(Recensement!F44="Oui",Recensement!E44,""))))))</f>
        <v/>
      </c>
      <c r="F113" s="191"/>
      <c r="G113" s="193"/>
      <c r="H113" s="239"/>
      <c r="I113" s="239"/>
      <c r="J113" s="170"/>
      <c r="K113" s="170"/>
      <c r="L113" s="174"/>
      <c r="M113" s="174"/>
      <c r="N113" s="174"/>
      <c r="O113" s="174"/>
      <c r="P113" s="174"/>
      <c r="Q113" s="174"/>
      <c r="R113" s="174"/>
      <c r="S113" s="174"/>
      <c r="T113" s="174"/>
      <c r="U113" s="174"/>
      <c r="V113" s="174"/>
      <c r="W113" s="174"/>
      <c r="X113" s="174"/>
      <c r="Y113" s="174"/>
    </row>
    <row r="114" spans="1:25" s="168" customFormat="1" ht="8.25">
      <c r="A114" s="166"/>
      <c r="B114" s="177"/>
      <c r="C114" s="177"/>
      <c r="D114" s="176"/>
      <c r="E114" s="178"/>
      <c r="F114" s="179"/>
      <c r="G114" s="166"/>
      <c r="H114" s="189"/>
      <c r="I114" s="189"/>
      <c r="J114" s="166"/>
      <c r="K114" s="166"/>
      <c r="L114" s="167"/>
      <c r="M114" s="167"/>
      <c r="N114" s="167"/>
      <c r="O114" s="167"/>
      <c r="P114" s="167"/>
      <c r="Q114" s="167"/>
      <c r="R114" s="167"/>
      <c r="S114" s="167"/>
      <c r="T114" s="167"/>
      <c r="U114" s="167"/>
      <c r="V114" s="167"/>
      <c r="W114" s="167"/>
      <c r="X114" s="167"/>
      <c r="Y114" s="167"/>
    </row>
    <row r="115" spans="1:25" s="175" customFormat="1" ht="15.75" customHeight="1">
      <c r="A115" s="238">
        <v>36</v>
      </c>
      <c r="B115" s="169" t="s">
        <v>149</v>
      </c>
      <c r="C115" s="169" t="s">
        <v>146</v>
      </c>
      <c r="D115" s="169" t="s">
        <v>150</v>
      </c>
      <c r="E115" s="169" t="s">
        <v>151</v>
      </c>
      <c r="F115" s="170" t="s">
        <v>152</v>
      </c>
      <c r="G115" s="170" t="s">
        <v>147</v>
      </c>
      <c r="H115" s="239" t="s">
        <v>148</v>
      </c>
      <c r="I115" s="239"/>
      <c r="J115" s="170"/>
      <c r="K115" s="170"/>
      <c r="L115" s="174"/>
      <c r="M115" s="174"/>
      <c r="N115" s="174"/>
      <c r="O115" s="174"/>
      <c r="P115" s="174"/>
      <c r="Q115" s="174"/>
      <c r="R115" s="174"/>
      <c r="S115" s="174"/>
      <c r="T115" s="174"/>
      <c r="U115" s="174"/>
      <c r="V115" s="174"/>
      <c r="W115" s="174"/>
      <c r="X115" s="174"/>
      <c r="Y115" s="174"/>
    </row>
    <row r="116" spans="1:25" s="175" customFormat="1" ht="15.75" customHeight="1">
      <c r="A116" s="238"/>
      <c r="B116" s="194" t="str">
        <f>IF(Recensement!F40="Oui",Recensement!C40,IF(Recensement!F41="Oui",Recensement!C41,IF(Recensement!F42="Oui",Recensement!C42,IF(Recensement!F43="Oui",Recensement!C43,IF(Recensement!F44="Oui",Recensement!C44,"")))))</f>
        <v/>
      </c>
      <c r="C116" s="173"/>
      <c r="D116" s="195" t="str">
        <f>IF(Recensement!F40="Oui",Recensement!D40,IF(Recensement!F41="Oui",Recensement!D41,IF(Recensement!F42="Oui",Recensement!D42,IF(Recensement!F43="Oui",Recensement!D43,IF(Recensement!F44="Oui",Recensement!D44,"")))))</f>
        <v/>
      </c>
      <c r="E116" s="195" t="str">
        <f>IF(Recensement!F40="Oui",Recensement!E40,IF(Recensement!F41="Oui",Recensement!E41,IF(Recensement!F42="Oui",Recensement!E42,IF(Recensement!F43="Oui",Recensement!E43,IF(Recensement!F44="Oui",Recensement!E44,"")))))</f>
        <v/>
      </c>
      <c r="F116" s="191"/>
      <c r="G116" s="193"/>
      <c r="H116" s="239"/>
      <c r="I116" s="239"/>
      <c r="J116" s="170"/>
      <c r="K116" s="170"/>
      <c r="L116" s="174"/>
      <c r="M116" s="174"/>
      <c r="N116" s="174"/>
      <c r="O116" s="174"/>
      <c r="P116" s="174"/>
      <c r="Q116" s="174"/>
      <c r="R116" s="174"/>
      <c r="S116" s="174"/>
      <c r="T116" s="174"/>
      <c r="U116" s="174"/>
      <c r="V116" s="174"/>
      <c r="W116" s="174"/>
      <c r="X116" s="174"/>
      <c r="Y116" s="174"/>
    </row>
    <row r="117" spans="1:25" s="168" customFormat="1" ht="8.25">
      <c r="A117" s="166"/>
      <c r="B117" s="176"/>
      <c r="C117" s="176"/>
      <c r="D117" s="176"/>
      <c r="E117" s="176"/>
      <c r="F117" s="176"/>
      <c r="G117" s="166"/>
      <c r="H117" s="189"/>
      <c r="I117" s="189"/>
      <c r="J117" s="166"/>
      <c r="K117" s="166"/>
      <c r="L117" s="167"/>
      <c r="M117" s="167"/>
      <c r="N117" s="167"/>
      <c r="O117" s="167"/>
      <c r="P117" s="167"/>
      <c r="Q117" s="167"/>
      <c r="R117" s="167"/>
      <c r="S117" s="167"/>
      <c r="T117" s="167"/>
      <c r="U117" s="167"/>
      <c r="V117" s="167"/>
      <c r="W117" s="167"/>
      <c r="X117" s="167"/>
      <c r="Y117" s="167"/>
    </row>
    <row r="118" spans="1:25" s="175" customFormat="1" ht="15.75" customHeight="1">
      <c r="A118" s="238">
        <v>37</v>
      </c>
      <c r="B118" s="169" t="s">
        <v>149</v>
      </c>
      <c r="C118" s="169" t="s">
        <v>146</v>
      </c>
      <c r="D118" s="169" t="s">
        <v>150</v>
      </c>
      <c r="E118" s="169" t="s">
        <v>151</v>
      </c>
      <c r="F118" s="170" t="s">
        <v>152</v>
      </c>
      <c r="G118" s="170" t="s">
        <v>147</v>
      </c>
      <c r="H118" s="239" t="s">
        <v>148</v>
      </c>
      <c r="I118" s="239"/>
      <c r="J118" s="170"/>
      <c r="K118" s="170"/>
      <c r="L118" s="174"/>
      <c r="M118" s="174"/>
      <c r="N118" s="174"/>
      <c r="O118" s="174"/>
      <c r="P118" s="174"/>
      <c r="Q118" s="174"/>
      <c r="R118" s="174"/>
      <c r="S118" s="174"/>
      <c r="T118" s="174"/>
      <c r="U118" s="174"/>
      <c r="V118" s="174"/>
      <c r="W118" s="174"/>
      <c r="X118" s="174"/>
      <c r="Y118" s="174"/>
    </row>
    <row r="119" spans="1:25" s="175" customFormat="1" ht="15.75" customHeight="1">
      <c r="A119" s="238"/>
      <c r="B119" s="194" t="str">
        <f>IF(Recensement!F41="Oui",Recensement!C41,IF(Recensement!F42="Oui",Recensement!C42,IF(Recensement!F43="Oui",Recensement!C43,IF(Recensement!F44="Oui",Recensement!C44,""))))</f>
        <v/>
      </c>
      <c r="C119" s="173"/>
      <c r="D119" s="195" t="str">
        <f>IF(Recensement!F41="Oui",Recensement!D41,IF(Recensement!F42="Oui",Recensement!D42,IF(Recensement!F43="Oui",Recensement!D43,IF(Recensement!F44="Oui",Recensement!D44,""))))</f>
        <v/>
      </c>
      <c r="E119" s="195" t="str">
        <f>IF(Recensement!F41="Oui",Recensement!E41,IF(Recensement!F42="Oui",Recensement!E42,IF(Recensement!F43="Oui",Recensement!E43,IF(Recensement!F44="Oui",Recensement!E44,""))))</f>
        <v/>
      </c>
      <c r="F119" s="191"/>
      <c r="G119" s="193"/>
      <c r="H119" s="239"/>
      <c r="I119" s="239"/>
      <c r="J119" s="170"/>
      <c r="K119" s="170"/>
      <c r="L119" s="174"/>
      <c r="M119" s="174"/>
      <c r="N119" s="174"/>
      <c r="O119" s="174"/>
      <c r="P119" s="174"/>
      <c r="Q119" s="174"/>
      <c r="R119" s="174"/>
      <c r="S119" s="174"/>
      <c r="T119" s="174"/>
      <c r="U119" s="174"/>
      <c r="V119" s="174"/>
      <c r="W119" s="174"/>
      <c r="X119" s="174"/>
      <c r="Y119" s="174"/>
    </row>
    <row r="120" spans="1:25" s="168" customFormat="1" ht="8.25">
      <c r="A120" s="166"/>
      <c r="B120" s="176"/>
      <c r="C120" s="176"/>
      <c r="D120" s="176"/>
      <c r="E120" s="176"/>
      <c r="F120" s="176"/>
      <c r="G120" s="166"/>
      <c r="H120" s="189"/>
      <c r="I120" s="189"/>
      <c r="J120" s="166"/>
      <c r="K120" s="166"/>
      <c r="L120" s="167"/>
      <c r="M120" s="167"/>
      <c r="N120" s="167"/>
      <c r="O120" s="167"/>
      <c r="P120" s="167"/>
      <c r="Q120" s="167"/>
      <c r="R120" s="167"/>
      <c r="S120" s="167"/>
      <c r="T120" s="167"/>
      <c r="U120" s="167"/>
      <c r="V120" s="167"/>
      <c r="W120" s="167"/>
      <c r="X120" s="167"/>
      <c r="Y120" s="167"/>
    </row>
    <row r="121" spans="1:25" s="175" customFormat="1" ht="15.75" customHeight="1">
      <c r="A121" s="238">
        <v>38</v>
      </c>
      <c r="B121" s="169" t="s">
        <v>149</v>
      </c>
      <c r="C121" s="169" t="s">
        <v>146</v>
      </c>
      <c r="D121" s="169" t="s">
        <v>150</v>
      </c>
      <c r="E121" s="169" t="s">
        <v>151</v>
      </c>
      <c r="F121" s="170" t="s">
        <v>152</v>
      </c>
      <c r="G121" s="170" t="s">
        <v>147</v>
      </c>
      <c r="H121" s="239" t="s">
        <v>148</v>
      </c>
      <c r="I121" s="239"/>
      <c r="J121" s="170"/>
      <c r="K121" s="170"/>
      <c r="L121" s="174"/>
      <c r="M121" s="174"/>
      <c r="N121" s="174"/>
      <c r="O121" s="174"/>
      <c r="P121" s="174"/>
      <c r="Q121" s="174"/>
      <c r="R121" s="174"/>
      <c r="S121" s="174"/>
      <c r="T121" s="174"/>
      <c r="U121" s="174"/>
      <c r="V121" s="174"/>
      <c r="W121" s="174"/>
      <c r="X121" s="174"/>
      <c r="Y121" s="174"/>
    </row>
    <row r="122" spans="1:25" s="175" customFormat="1" ht="15.75" customHeight="1">
      <c r="A122" s="238"/>
      <c r="B122" s="194" t="str">
        <f>IF(Recensement!F42="Oui",Recensement!C42,IF(Recensement!F43="Oui",Recensement!C43,IF(Recensement!F44="Oui",Recensement!C44,"")))</f>
        <v/>
      </c>
      <c r="C122" s="173"/>
      <c r="D122" s="195" t="str">
        <f>IF(Recensement!F42="Oui",Recensement!D42,IF(Recensement!F43="Oui",Recensement!D43,IF(Recensement!F44="Oui",Recensement!D44,"")))</f>
        <v/>
      </c>
      <c r="E122" s="195" t="str">
        <f>IF(Recensement!F42="Oui",Recensement!E42,IF(Recensement!F43="Oui",Recensement!E43,IF(Recensement!F44="Oui",Recensement!E44,"")))</f>
        <v/>
      </c>
      <c r="F122" s="191"/>
      <c r="G122" s="193"/>
      <c r="H122" s="239"/>
      <c r="I122" s="239"/>
      <c r="J122" s="170"/>
      <c r="K122" s="170"/>
      <c r="L122" s="174"/>
      <c r="M122" s="174"/>
      <c r="N122" s="174"/>
      <c r="O122" s="174"/>
      <c r="P122" s="174"/>
      <c r="Q122" s="174"/>
      <c r="R122" s="174"/>
      <c r="S122" s="174"/>
      <c r="T122" s="174"/>
      <c r="U122" s="174"/>
      <c r="V122" s="174"/>
      <c r="W122" s="174"/>
      <c r="X122" s="174"/>
      <c r="Y122" s="174"/>
    </row>
    <row r="123" spans="1:25" s="168" customFormat="1" ht="8.25">
      <c r="A123" s="166"/>
      <c r="B123" s="176"/>
      <c r="C123" s="176"/>
      <c r="D123" s="176"/>
      <c r="E123" s="176"/>
      <c r="F123" s="176"/>
      <c r="G123" s="166"/>
      <c r="H123" s="189"/>
      <c r="I123" s="189"/>
      <c r="J123" s="166"/>
      <c r="K123" s="166"/>
      <c r="L123" s="167"/>
      <c r="M123" s="167"/>
      <c r="N123" s="167"/>
      <c r="O123" s="167"/>
      <c r="P123" s="167"/>
      <c r="Q123" s="167"/>
      <c r="R123" s="167"/>
      <c r="S123" s="167"/>
      <c r="T123" s="167"/>
      <c r="U123" s="167"/>
      <c r="V123" s="167"/>
      <c r="W123" s="167"/>
      <c r="X123" s="167"/>
      <c r="Y123" s="167"/>
    </row>
    <row r="124" spans="1:25" s="175" customFormat="1" ht="15.75" customHeight="1">
      <c r="A124" s="238">
        <v>39</v>
      </c>
      <c r="B124" s="169" t="s">
        <v>149</v>
      </c>
      <c r="C124" s="169" t="s">
        <v>146</v>
      </c>
      <c r="D124" s="169" t="s">
        <v>150</v>
      </c>
      <c r="E124" s="169" t="s">
        <v>151</v>
      </c>
      <c r="F124" s="170" t="s">
        <v>152</v>
      </c>
      <c r="G124" s="170" t="s">
        <v>147</v>
      </c>
      <c r="H124" s="239" t="s">
        <v>148</v>
      </c>
      <c r="I124" s="239"/>
      <c r="J124" s="170"/>
      <c r="K124" s="170"/>
      <c r="L124" s="174"/>
      <c r="M124" s="174"/>
      <c r="N124" s="174"/>
      <c r="O124" s="174"/>
      <c r="P124" s="174"/>
      <c r="Q124" s="174"/>
      <c r="R124" s="174"/>
      <c r="S124" s="174"/>
      <c r="T124" s="174"/>
      <c r="U124" s="174"/>
      <c r="V124" s="174"/>
      <c r="W124" s="174"/>
      <c r="X124" s="174"/>
      <c r="Y124" s="174"/>
    </row>
    <row r="125" spans="1:25" s="175" customFormat="1" ht="15.75" customHeight="1">
      <c r="A125" s="238"/>
      <c r="B125" s="194" t="str">
        <f>IF(Recensement!F43="Oui",Recensement!C43,IF(Recensement!F44="Oui",Recensement!C44,""))</f>
        <v/>
      </c>
      <c r="C125" s="173"/>
      <c r="D125" s="195" t="str">
        <f>IF(Recensement!F43="Oui",Recensement!D43,IF(Recensement!F44="Oui",Recensement!D44,""))</f>
        <v/>
      </c>
      <c r="E125" s="195" t="str">
        <f>IF(Recensement!F43="Oui",Recensement!E43,IF(Recensement!F44="Oui",Recensement!E44,""))</f>
        <v/>
      </c>
      <c r="F125" s="191"/>
      <c r="G125" s="193"/>
      <c r="H125" s="239"/>
      <c r="I125" s="239"/>
      <c r="J125" s="170"/>
      <c r="K125" s="170"/>
      <c r="L125" s="174"/>
      <c r="M125" s="174"/>
      <c r="N125" s="174"/>
      <c r="O125" s="174"/>
      <c r="P125" s="174"/>
      <c r="Q125" s="174"/>
      <c r="R125" s="174"/>
      <c r="S125" s="174"/>
      <c r="T125" s="174"/>
      <c r="U125" s="174"/>
      <c r="V125" s="174"/>
      <c r="W125" s="174"/>
      <c r="X125" s="174"/>
      <c r="Y125" s="174"/>
    </row>
    <row r="126" spans="1:25" s="168" customFormat="1" ht="8.25">
      <c r="A126" s="166"/>
      <c r="B126" s="177"/>
      <c r="C126" s="177"/>
      <c r="D126" s="176"/>
      <c r="E126" s="178"/>
      <c r="F126" s="179"/>
      <c r="G126" s="166"/>
      <c r="H126" s="189"/>
      <c r="I126" s="189"/>
      <c r="J126" s="166"/>
      <c r="K126" s="166"/>
      <c r="L126" s="167"/>
      <c r="M126" s="167"/>
      <c r="N126" s="167"/>
      <c r="O126" s="167"/>
      <c r="P126" s="167"/>
      <c r="Q126" s="167"/>
      <c r="R126" s="167"/>
      <c r="S126" s="167"/>
      <c r="T126" s="167"/>
      <c r="U126" s="167"/>
      <c r="V126" s="167"/>
      <c r="W126" s="167"/>
      <c r="X126" s="167"/>
      <c r="Y126" s="167"/>
    </row>
    <row r="127" spans="1:25" s="175" customFormat="1" ht="15.75" customHeight="1">
      <c r="A127" s="238">
        <v>40</v>
      </c>
      <c r="B127" s="169" t="s">
        <v>149</v>
      </c>
      <c r="C127" s="169" t="s">
        <v>146</v>
      </c>
      <c r="D127" s="169" t="s">
        <v>150</v>
      </c>
      <c r="E127" s="169" t="s">
        <v>151</v>
      </c>
      <c r="F127" s="170" t="s">
        <v>152</v>
      </c>
      <c r="G127" s="170" t="s">
        <v>147</v>
      </c>
      <c r="H127" s="239" t="s">
        <v>148</v>
      </c>
      <c r="I127" s="239"/>
      <c r="J127" s="170"/>
      <c r="K127" s="170"/>
      <c r="L127" s="174"/>
      <c r="M127" s="174"/>
      <c r="N127" s="174"/>
      <c r="O127" s="174"/>
      <c r="P127" s="174"/>
      <c r="Q127" s="174"/>
      <c r="R127" s="174"/>
      <c r="S127" s="174"/>
      <c r="T127" s="174"/>
      <c r="U127" s="174"/>
      <c r="V127" s="174"/>
      <c r="W127" s="174"/>
      <c r="X127" s="174"/>
      <c r="Y127" s="174"/>
    </row>
    <row r="128" spans="1:25" s="175" customFormat="1" ht="15.75" customHeight="1">
      <c r="A128" s="238"/>
      <c r="B128" s="194" t="str">
        <f>IF(Recensement!F44="Oui",Recensement!C44,"")</f>
        <v/>
      </c>
      <c r="C128" s="173"/>
      <c r="D128" s="195" t="str">
        <f>IF(Recensement!F44="Oui",Recensement!D44,"")</f>
        <v/>
      </c>
      <c r="E128" s="195" t="str">
        <f>IF(Recensement!F44="Oui",Recensement!E44,"")</f>
        <v/>
      </c>
      <c r="F128" s="191"/>
      <c r="G128" s="193"/>
      <c r="H128" s="239"/>
      <c r="I128" s="239"/>
      <c r="J128" s="170"/>
      <c r="K128" s="170"/>
      <c r="L128" s="174"/>
      <c r="M128" s="174"/>
      <c r="N128" s="174"/>
      <c r="O128" s="174"/>
      <c r="P128" s="174"/>
      <c r="Q128" s="174"/>
      <c r="R128" s="174"/>
      <c r="S128" s="174"/>
      <c r="T128" s="174"/>
      <c r="U128" s="174"/>
      <c r="V128" s="174"/>
      <c r="W128" s="174"/>
      <c r="X128" s="174"/>
      <c r="Y128" s="174"/>
    </row>
    <row r="129" spans="1:67" s="15" customFormat="1" ht="14.25">
      <c r="A129" s="147"/>
      <c r="B129" s="108"/>
      <c r="C129" s="108"/>
      <c r="D129" s="108"/>
      <c r="E129" s="108" t="str">
        <f>IF(A3="","",IF(B84="AQU025 - CH PERIGUEUX","Périgeux",IF(B84="AQU040 - CHU BORDEAUX","Pessac",IF(B84="AQU041 - CH CHARLES PERRENS BORDEAUX","Bordeaux",IF(B84="AQU043 - CHS CADILLAC/GARONNE","Cadillac",IF(B84="AQU051 - CH LIBOURNE","Libourne",IF(B84="AQU066 - CH DAX","Dax",IF(B84="AQU072 - CH MONT DE MARSAN","Mont de Marsan",IF(B84="AQU086 - CH AGEN","Agen",IF(B84="AQU115 - CH COTE BASQUE BAYONNE","Bayonne","Pau"))))))))))</f>
        <v/>
      </c>
      <c r="F129" s="156" t="s">
        <v>72</v>
      </c>
      <c r="G129" s="210">
        <f ca="1">TODAY()</f>
        <v>44998</v>
      </c>
      <c r="H129" s="210"/>
      <c r="I129" s="155"/>
      <c r="J129" s="158"/>
      <c r="K129" s="115"/>
      <c r="L129" s="115"/>
      <c r="M129" s="115"/>
      <c r="N129" s="115"/>
      <c r="O129" s="115"/>
      <c r="P129" s="115"/>
      <c r="Q129" s="115"/>
      <c r="R129" s="115"/>
      <c r="S129" s="115"/>
      <c r="T129" s="115"/>
      <c r="U129" s="115"/>
      <c r="V129" s="115"/>
      <c r="W129" s="115"/>
      <c r="X129" s="115"/>
      <c r="Y129" s="115"/>
      <c r="Z129" s="115"/>
      <c r="AA129" s="115"/>
      <c r="AB129" s="115"/>
      <c r="AC129" s="115"/>
      <c r="AD129" s="115"/>
      <c r="AE129" s="115"/>
      <c r="AF129" s="115"/>
      <c r="AG129" s="115"/>
      <c r="AH129" s="115"/>
      <c r="AI129" s="115"/>
      <c r="AJ129" s="115"/>
      <c r="AK129" s="115"/>
      <c r="AL129" s="115"/>
      <c r="AM129" s="115"/>
      <c r="AN129" s="115"/>
      <c r="AO129" s="115"/>
      <c r="AP129" s="115"/>
      <c r="AQ129" s="115"/>
      <c r="AR129" s="115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  <c r="BC129" s="34"/>
      <c r="BD129" s="34"/>
      <c r="BE129" s="34"/>
      <c r="BF129" s="34"/>
      <c r="BG129" s="34"/>
      <c r="BH129" s="34"/>
      <c r="BI129" s="34"/>
      <c r="BJ129" s="34"/>
      <c r="BK129" s="34"/>
      <c r="BO129" s="130"/>
    </row>
    <row r="130" spans="1:67" s="10" customFormat="1" ht="14.25">
      <c r="A130" s="147"/>
      <c r="B130" s="108"/>
      <c r="C130" s="108"/>
      <c r="D130" s="108"/>
      <c r="E130" s="237" t="s">
        <v>138</v>
      </c>
      <c r="F130" s="160"/>
      <c r="G130" s="161"/>
      <c r="H130" s="235" t="s">
        <v>70</v>
      </c>
      <c r="I130" s="236"/>
      <c r="J130" s="154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115"/>
      <c r="V130" s="115"/>
      <c r="W130" s="115"/>
      <c r="X130" s="115"/>
      <c r="Y130" s="115"/>
      <c r="Z130" s="115"/>
      <c r="AA130" s="115"/>
      <c r="AB130" s="115"/>
      <c r="AC130" s="115"/>
      <c r="AD130" s="115"/>
      <c r="AE130" s="115"/>
      <c r="AF130" s="115"/>
      <c r="AG130" s="115"/>
      <c r="AH130" s="115"/>
      <c r="AI130" s="115"/>
      <c r="AJ130" s="115"/>
      <c r="AK130" s="115"/>
      <c r="AL130" s="115"/>
      <c r="AM130" s="115"/>
      <c r="AN130" s="115"/>
      <c r="AO130" s="115"/>
      <c r="AP130" s="115"/>
      <c r="AQ130" s="115"/>
      <c r="AR130" s="115"/>
      <c r="AS130" s="34"/>
      <c r="AT130" s="34"/>
      <c r="AU130" s="34"/>
      <c r="AV130" s="34"/>
      <c r="AW130" s="34"/>
      <c r="AX130" s="34"/>
      <c r="AY130" s="34"/>
      <c r="AZ130" s="34"/>
      <c r="BA130" s="34"/>
      <c r="BB130" s="34"/>
      <c r="BC130" s="34"/>
      <c r="BD130" s="34"/>
      <c r="BE130" s="34"/>
      <c r="BF130" s="34"/>
      <c r="BG130" s="34"/>
      <c r="BH130" s="34"/>
      <c r="BI130" s="34"/>
      <c r="BJ130" s="34"/>
      <c r="BK130" s="34"/>
      <c r="BO130" s="130"/>
    </row>
    <row r="131" spans="1:67" s="13" customFormat="1" ht="14.25" customHeight="1">
      <c r="A131" s="147"/>
      <c r="B131" s="116" t="s">
        <v>139</v>
      </c>
      <c r="C131" s="152"/>
      <c r="D131" s="153"/>
      <c r="E131" s="237"/>
      <c r="F131" s="162"/>
      <c r="G131" s="163"/>
      <c r="H131" s="235"/>
      <c r="I131" s="236"/>
      <c r="J131" s="154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48"/>
      <c r="AL131" s="48"/>
      <c r="AM131" s="48"/>
      <c r="AN131" s="48"/>
      <c r="AO131" s="48"/>
      <c r="AP131" s="48"/>
      <c r="AQ131" s="48"/>
      <c r="AR131" s="48"/>
      <c r="AS131" s="19"/>
      <c r="AT131" s="19"/>
      <c r="AU131" s="19"/>
      <c r="AV131" s="19"/>
      <c r="AW131" s="19"/>
      <c r="AX131" s="19"/>
      <c r="AY131" s="19"/>
      <c r="AZ131" s="19"/>
      <c r="BA131" s="19"/>
      <c r="BB131" s="19"/>
      <c r="BC131" s="19"/>
      <c r="BD131" s="19"/>
      <c r="BE131" s="19"/>
      <c r="BF131" s="19"/>
      <c r="BG131" s="19"/>
      <c r="BH131" s="19"/>
      <c r="BI131" s="19"/>
      <c r="BJ131" s="19"/>
      <c r="BK131" s="19"/>
      <c r="BO131" s="130"/>
    </row>
    <row r="132" spans="1:67" s="13" customFormat="1" ht="14.25" customHeight="1">
      <c r="A132" s="147"/>
      <c r="B132" s="117" t="s">
        <v>140</v>
      </c>
      <c r="C132" s="226" t="s">
        <v>153</v>
      </c>
      <c r="D132" s="226"/>
      <c r="E132" s="237"/>
      <c r="F132" s="162"/>
      <c r="G132" s="163"/>
      <c r="H132" s="235"/>
      <c r="I132" s="236"/>
      <c r="J132" s="154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48"/>
      <c r="AK132" s="48"/>
      <c r="AL132" s="48"/>
      <c r="AM132" s="48"/>
      <c r="AN132" s="48"/>
      <c r="AO132" s="48"/>
      <c r="AP132" s="48"/>
      <c r="AQ132" s="48"/>
      <c r="AR132" s="48"/>
      <c r="AS132" s="19"/>
      <c r="AT132" s="19"/>
      <c r="AU132" s="19"/>
      <c r="AV132" s="19"/>
      <c r="AW132" s="19"/>
      <c r="AX132" s="19"/>
      <c r="AY132" s="19"/>
      <c r="AZ132" s="19"/>
      <c r="BA132" s="19"/>
      <c r="BB132" s="19"/>
      <c r="BC132" s="19"/>
      <c r="BD132" s="19"/>
      <c r="BE132" s="19"/>
      <c r="BF132" s="19"/>
      <c r="BG132" s="19"/>
      <c r="BH132" s="19"/>
      <c r="BI132" s="19"/>
      <c r="BJ132" s="19"/>
      <c r="BK132" s="19"/>
      <c r="BO132" s="130"/>
    </row>
    <row r="133" spans="1:67" s="12" customFormat="1" ht="14.25" customHeight="1">
      <c r="A133" s="147"/>
      <c r="B133" s="117" t="s">
        <v>141</v>
      </c>
      <c r="C133" s="226" t="s">
        <v>154</v>
      </c>
      <c r="D133" s="226"/>
      <c r="E133" s="237"/>
      <c r="F133" s="162"/>
      <c r="G133" s="163"/>
      <c r="H133" s="235"/>
      <c r="I133" s="236"/>
      <c r="J133" s="154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  <c r="AK133" s="48"/>
      <c r="AL133" s="48"/>
      <c r="AM133" s="48"/>
      <c r="AN133" s="48"/>
      <c r="AO133" s="48"/>
      <c r="AP133" s="48"/>
      <c r="AQ133" s="48"/>
      <c r="AR133" s="48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19"/>
      <c r="BF133" s="19"/>
      <c r="BG133" s="19"/>
      <c r="BH133" s="19"/>
      <c r="BI133" s="19"/>
      <c r="BJ133" s="19"/>
      <c r="BK133" s="19"/>
      <c r="BO133" s="130"/>
    </row>
    <row r="134" spans="1:67" s="12" customFormat="1" ht="14.25">
      <c r="A134" s="147"/>
      <c r="B134" s="111"/>
      <c r="C134" s="111"/>
      <c r="D134" s="111"/>
      <c r="E134" s="237"/>
      <c r="F134" s="164"/>
      <c r="G134" s="165"/>
      <c r="H134" s="235"/>
      <c r="I134" s="236"/>
      <c r="J134" s="154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  <c r="AK134" s="48"/>
      <c r="AL134" s="48"/>
      <c r="AM134" s="48"/>
      <c r="AN134" s="48"/>
      <c r="AO134" s="48"/>
      <c r="AP134" s="48"/>
      <c r="AQ134" s="48"/>
      <c r="AR134" s="48"/>
      <c r="AS134" s="19"/>
      <c r="AT134" s="19"/>
      <c r="AU134" s="19"/>
      <c r="AV134" s="19"/>
      <c r="AW134" s="19"/>
      <c r="AX134" s="19"/>
      <c r="AY134" s="19"/>
      <c r="AZ134" s="19"/>
      <c r="BA134" s="19"/>
      <c r="BB134" s="19"/>
      <c r="BC134" s="19"/>
      <c r="BD134" s="19"/>
      <c r="BE134" s="19"/>
      <c r="BF134" s="19"/>
      <c r="BG134" s="19"/>
      <c r="BH134" s="19"/>
      <c r="BI134" s="19"/>
      <c r="BJ134" s="19"/>
      <c r="BK134" s="19"/>
      <c r="BO134" s="130"/>
    </row>
    <row r="135" spans="1:67" s="23" customFormat="1" ht="8.25" customHeight="1">
      <c r="A135" s="147"/>
      <c r="B135" s="157"/>
      <c r="C135" s="157"/>
      <c r="D135" s="157"/>
      <c r="E135" s="157"/>
      <c r="F135" s="157"/>
      <c r="G135" s="157"/>
      <c r="H135" s="157"/>
      <c r="I135" s="157"/>
      <c r="J135" s="159"/>
      <c r="K135" s="112"/>
      <c r="L135" s="112"/>
      <c r="M135" s="112"/>
      <c r="N135" s="112"/>
      <c r="O135" s="112"/>
      <c r="P135" s="112"/>
      <c r="Q135" s="112"/>
      <c r="R135" s="112"/>
      <c r="S135" s="112"/>
      <c r="T135" s="112"/>
      <c r="U135" s="112"/>
      <c r="V135" s="113"/>
      <c r="W135" s="113"/>
      <c r="X135" s="113"/>
      <c r="Y135" s="113"/>
      <c r="Z135" s="113"/>
      <c r="AA135" s="113"/>
      <c r="AB135" s="113"/>
      <c r="AC135" s="113"/>
      <c r="AD135" s="113"/>
      <c r="AE135" s="113"/>
      <c r="AF135" s="113"/>
      <c r="AG135" s="113"/>
      <c r="AH135" s="113"/>
      <c r="AI135" s="113"/>
      <c r="AJ135" s="113"/>
      <c r="AK135" s="113"/>
      <c r="AL135" s="113"/>
      <c r="AM135" s="113"/>
      <c r="AN135" s="113"/>
      <c r="AO135" s="113"/>
      <c r="AP135" s="113"/>
      <c r="AQ135" s="113"/>
      <c r="AR135" s="113"/>
      <c r="AS135" s="114"/>
      <c r="AT135" s="114"/>
      <c r="AU135" s="114"/>
      <c r="AV135" s="114"/>
      <c r="AW135" s="114"/>
      <c r="AX135" s="114"/>
      <c r="AY135" s="114"/>
      <c r="AZ135" s="114"/>
      <c r="BA135" s="114"/>
      <c r="BB135" s="114"/>
      <c r="BC135" s="114"/>
      <c r="BD135" s="114"/>
      <c r="BE135" s="114"/>
      <c r="BF135" s="114"/>
      <c r="BG135" s="114"/>
      <c r="BH135" s="114"/>
      <c r="BI135" s="114"/>
      <c r="BJ135" s="114"/>
      <c r="BK135" s="114"/>
      <c r="BO135" s="130"/>
    </row>
    <row r="136" spans="1:67" s="130" customFormat="1" ht="20.100000000000001" customHeight="1">
      <c r="A136" s="134"/>
      <c r="F136" s="131"/>
      <c r="G136" s="129"/>
      <c r="H136" s="129"/>
      <c r="I136" s="129"/>
      <c r="J136" s="129"/>
      <c r="K136" s="129"/>
    </row>
    <row r="137" spans="1:67" s="130" customFormat="1" ht="20.100000000000001" customHeight="1">
      <c r="A137" s="134"/>
      <c r="F137" s="131"/>
      <c r="G137" s="129"/>
      <c r="H137" s="129"/>
      <c r="I137" s="129"/>
      <c r="J137" s="129"/>
      <c r="K137" s="129"/>
    </row>
    <row r="138" spans="1:67" s="130" customFormat="1" ht="20.100000000000001" customHeight="1">
      <c r="A138" s="134"/>
      <c r="F138" s="131"/>
      <c r="G138" s="129"/>
      <c r="H138" s="129"/>
      <c r="I138" s="129"/>
      <c r="J138" s="129"/>
      <c r="K138" s="129"/>
    </row>
    <row r="139" spans="1:67" s="130" customFormat="1" ht="20.100000000000001" customHeight="1">
      <c r="A139" s="134"/>
      <c r="F139" s="131"/>
      <c r="G139" s="129"/>
      <c r="H139" s="129"/>
      <c r="I139" s="129"/>
      <c r="J139" s="129"/>
      <c r="K139" s="129"/>
    </row>
    <row r="140" spans="1:67" s="130" customFormat="1" ht="20.100000000000001" customHeight="1">
      <c r="A140" s="134"/>
      <c r="F140" s="131"/>
      <c r="G140" s="129"/>
      <c r="H140" s="129"/>
      <c r="I140" s="129"/>
      <c r="J140" s="129"/>
      <c r="K140" s="129"/>
    </row>
    <row r="141" spans="1:67" s="130" customFormat="1" ht="20.100000000000001" customHeight="1">
      <c r="A141" s="134"/>
      <c r="F141" s="131"/>
      <c r="G141" s="129"/>
      <c r="H141" s="129"/>
      <c r="I141" s="129"/>
      <c r="J141" s="129"/>
      <c r="K141" s="129"/>
    </row>
    <row r="142" spans="1:67" s="130" customFormat="1" ht="20.100000000000001" customHeight="1">
      <c r="A142" s="134"/>
      <c r="F142" s="131"/>
      <c r="G142" s="129"/>
      <c r="H142" s="129"/>
      <c r="I142" s="129"/>
      <c r="J142" s="129"/>
      <c r="K142" s="129"/>
    </row>
    <row r="143" spans="1:67" s="130" customFormat="1" ht="20.100000000000001" customHeight="1">
      <c r="A143" s="134"/>
      <c r="F143" s="131"/>
      <c r="G143" s="129"/>
      <c r="H143" s="129"/>
      <c r="I143" s="129"/>
      <c r="J143" s="129"/>
      <c r="K143" s="129"/>
    </row>
    <row r="144" spans="1:67" s="130" customFormat="1" ht="20.100000000000001" customHeight="1">
      <c r="A144" s="134"/>
      <c r="F144" s="131"/>
      <c r="G144" s="129"/>
      <c r="H144" s="129"/>
      <c r="I144" s="129"/>
      <c r="J144" s="129"/>
      <c r="K144" s="129"/>
    </row>
    <row r="145" spans="1:11" s="130" customFormat="1" ht="20.100000000000001" customHeight="1">
      <c r="A145" s="134"/>
      <c r="F145" s="131"/>
      <c r="G145" s="129"/>
      <c r="H145" s="129"/>
      <c r="I145" s="129"/>
      <c r="J145" s="129"/>
      <c r="K145" s="129"/>
    </row>
    <row r="146" spans="1:11" s="130" customFormat="1" ht="20.100000000000001" customHeight="1">
      <c r="A146" s="134"/>
      <c r="F146" s="131"/>
      <c r="G146" s="129"/>
      <c r="H146" s="129"/>
      <c r="I146" s="129"/>
      <c r="J146" s="129"/>
      <c r="K146" s="129"/>
    </row>
    <row r="147" spans="1:11" s="130" customFormat="1" ht="20.100000000000001" customHeight="1">
      <c r="A147" s="134"/>
      <c r="F147" s="131"/>
      <c r="G147" s="129"/>
      <c r="H147" s="129"/>
      <c r="I147" s="129"/>
      <c r="J147" s="129"/>
      <c r="K147" s="129"/>
    </row>
    <row r="148" spans="1:11" s="130" customFormat="1" ht="20.100000000000001" customHeight="1">
      <c r="A148" s="134"/>
      <c r="F148" s="131"/>
      <c r="G148" s="129"/>
      <c r="H148" s="129"/>
      <c r="I148" s="129"/>
      <c r="J148" s="129"/>
      <c r="K148" s="129"/>
    </row>
    <row r="149" spans="1:11" s="130" customFormat="1" ht="20.100000000000001" customHeight="1">
      <c r="A149" s="134"/>
      <c r="F149" s="131"/>
      <c r="G149" s="129"/>
      <c r="H149" s="129"/>
      <c r="I149" s="129"/>
      <c r="J149" s="129"/>
      <c r="K149" s="129"/>
    </row>
    <row r="150" spans="1:11" s="130" customFormat="1" ht="20.100000000000001" customHeight="1">
      <c r="A150" s="134"/>
      <c r="F150" s="131"/>
      <c r="G150" s="129"/>
      <c r="H150" s="129"/>
      <c r="I150" s="129"/>
      <c r="J150" s="129"/>
      <c r="K150" s="129"/>
    </row>
    <row r="151" spans="1:11" s="130" customFormat="1" ht="20.100000000000001" customHeight="1">
      <c r="A151" s="134"/>
      <c r="F151" s="131"/>
      <c r="G151" s="129"/>
      <c r="H151" s="129"/>
      <c r="I151" s="129"/>
      <c r="J151" s="129"/>
      <c r="K151" s="129"/>
    </row>
    <row r="152" spans="1:11" s="130" customFormat="1" ht="20.100000000000001" customHeight="1">
      <c r="A152" s="134"/>
      <c r="F152" s="131"/>
      <c r="G152" s="129"/>
      <c r="H152" s="129"/>
      <c r="I152" s="129"/>
      <c r="J152" s="129"/>
      <c r="K152" s="129"/>
    </row>
    <row r="153" spans="1:11" s="130" customFormat="1" ht="20.100000000000001" customHeight="1">
      <c r="A153" s="134"/>
      <c r="F153" s="131"/>
      <c r="G153" s="129"/>
      <c r="H153" s="129"/>
      <c r="I153" s="129"/>
      <c r="J153" s="129"/>
      <c r="K153" s="129"/>
    </row>
    <row r="154" spans="1:11" s="130" customFormat="1" ht="20.100000000000001" customHeight="1">
      <c r="A154" s="134"/>
      <c r="F154" s="131"/>
      <c r="G154" s="129"/>
      <c r="H154" s="129"/>
      <c r="I154" s="129"/>
      <c r="J154" s="129"/>
      <c r="K154" s="129"/>
    </row>
    <row r="155" spans="1:11" s="130" customFormat="1" ht="20.100000000000001" customHeight="1">
      <c r="A155" s="134"/>
      <c r="F155" s="131"/>
      <c r="G155" s="129"/>
      <c r="H155" s="129"/>
      <c r="I155" s="129"/>
      <c r="J155" s="129"/>
      <c r="K155" s="129"/>
    </row>
    <row r="156" spans="1:11" s="130" customFormat="1" ht="20.100000000000001" customHeight="1">
      <c r="A156" s="134"/>
      <c r="F156" s="131"/>
      <c r="G156" s="129"/>
      <c r="H156" s="129"/>
      <c r="I156" s="129"/>
      <c r="J156" s="129"/>
      <c r="K156" s="129"/>
    </row>
    <row r="157" spans="1:11" s="130" customFormat="1" ht="20.100000000000001" customHeight="1">
      <c r="A157" s="134"/>
      <c r="F157" s="131"/>
      <c r="G157" s="129"/>
      <c r="H157" s="129"/>
      <c r="I157" s="129"/>
      <c r="J157" s="129"/>
      <c r="K157" s="129"/>
    </row>
    <row r="158" spans="1:11" s="130" customFormat="1" ht="20.100000000000001" customHeight="1">
      <c r="A158" s="134"/>
      <c r="F158" s="131"/>
      <c r="G158" s="129"/>
      <c r="H158" s="129"/>
      <c r="I158" s="129"/>
      <c r="J158" s="129"/>
      <c r="K158" s="129"/>
    </row>
    <row r="159" spans="1:11" s="130" customFormat="1" ht="20.100000000000001" customHeight="1">
      <c r="A159" s="134"/>
      <c r="F159" s="131"/>
      <c r="G159" s="129"/>
      <c r="H159" s="129"/>
      <c r="I159" s="129"/>
      <c r="J159" s="129"/>
      <c r="K159" s="129"/>
    </row>
    <row r="160" spans="1:11" s="130" customFormat="1" ht="20.100000000000001" customHeight="1">
      <c r="A160" s="134"/>
      <c r="F160" s="131"/>
      <c r="G160" s="129"/>
      <c r="H160" s="129"/>
      <c r="I160" s="129"/>
      <c r="J160" s="129"/>
      <c r="K160" s="129"/>
    </row>
    <row r="161" spans="1:11" s="130" customFormat="1" ht="20.100000000000001" customHeight="1">
      <c r="A161" s="134"/>
      <c r="F161" s="131"/>
      <c r="G161" s="129"/>
      <c r="H161" s="129"/>
      <c r="I161" s="129"/>
      <c r="J161" s="129"/>
      <c r="K161" s="129"/>
    </row>
    <row r="162" spans="1:11" s="130" customFormat="1" ht="20.100000000000001" customHeight="1">
      <c r="A162" s="134"/>
      <c r="F162" s="131"/>
      <c r="G162" s="129"/>
      <c r="H162" s="129"/>
      <c r="I162" s="129"/>
      <c r="J162" s="129"/>
      <c r="K162" s="129"/>
    </row>
    <row r="163" spans="1:11" s="130" customFormat="1" ht="20.100000000000001" customHeight="1">
      <c r="A163" s="134"/>
      <c r="F163" s="131"/>
      <c r="G163" s="129"/>
      <c r="H163" s="129"/>
      <c r="I163" s="129"/>
      <c r="J163" s="129"/>
      <c r="K163" s="129"/>
    </row>
    <row r="164" spans="1:11" s="130" customFormat="1" ht="20.100000000000001" customHeight="1">
      <c r="A164" s="134"/>
      <c r="F164" s="131"/>
      <c r="G164" s="129"/>
      <c r="H164" s="129"/>
      <c r="I164" s="129"/>
      <c r="J164" s="129"/>
      <c r="K164" s="129"/>
    </row>
    <row r="165" spans="1:11" s="130" customFormat="1" ht="20.100000000000001" customHeight="1">
      <c r="A165" s="134"/>
      <c r="F165" s="131"/>
      <c r="G165" s="129"/>
      <c r="H165" s="129"/>
      <c r="I165" s="129"/>
      <c r="J165" s="129"/>
      <c r="K165" s="129"/>
    </row>
    <row r="166" spans="1:11" s="130" customFormat="1" ht="20.100000000000001" customHeight="1">
      <c r="A166" s="134"/>
      <c r="B166" s="132"/>
      <c r="C166" s="132"/>
      <c r="F166" s="131"/>
      <c r="G166" s="129"/>
      <c r="H166" s="129"/>
      <c r="I166" s="129"/>
      <c r="J166" s="129"/>
      <c r="K166" s="129"/>
    </row>
    <row r="167" spans="1:11" s="130" customFormat="1" ht="20.100000000000001" customHeight="1">
      <c r="A167" s="134"/>
      <c r="B167" s="132"/>
      <c r="C167" s="132"/>
      <c r="F167" s="131"/>
      <c r="G167" s="129"/>
      <c r="H167" s="129"/>
      <c r="I167" s="129"/>
      <c r="J167" s="129"/>
      <c r="K167" s="129"/>
    </row>
    <row r="168" spans="1:11" s="130" customFormat="1" ht="20.100000000000001" customHeight="1">
      <c r="A168" s="134"/>
      <c r="B168" s="132"/>
      <c r="C168" s="132"/>
      <c r="F168" s="131"/>
      <c r="G168" s="129"/>
      <c r="H168" s="129"/>
      <c r="I168" s="129"/>
      <c r="J168" s="129"/>
      <c r="K168" s="129"/>
    </row>
    <row r="169" spans="1:11" s="130" customFormat="1" ht="20.100000000000001" customHeight="1">
      <c r="A169" s="134"/>
      <c r="B169" s="132"/>
      <c r="C169" s="132"/>
      <c r="F169" s="131"/>
      <c r="G169" s="129"/>
      <c r="H169" s="129"/>
      <c r="I169" s="129"/>
      <c r="J169" s="129"/>
      <c r="K169" s="129"/>
    </row>
    <row r="170" spans="1:11" s="130" customFormat="1" ht="20.100000000000001" customHeight="1">
      <c r="A170" s="134"/>
      <c r="B170" s="132"/>
      <c r="C170" s="132"/>
      <c r="F170" s="131"/>
      <c r="G170" s="129"/>
      <c r="H170" s="129"/>
      <c r="I170" s="129"/>
      <c r="J170" s="129"/>
      <c r="K170" s="129"/>
    </row>
    <row r="171" spans="1:11" s="130" customFormat="1" ht="20.100000000000001" customHeight="1">
      <c r="A171" s="134"/>
      <c r="B171" s="132"/>
      <c r="C171" s="132"/>
      <c r="F171" s="131"/>
      <c r="G171" s="129"/>
      <c r="H171" s="129"/>
      <c r="I171" s="129"/>
      <c r="J171" s="129"/>
      <c r="K171" s="129"/>
    </row>
    <row r="172" spans="1:11" s="130" customFormat="1" ht="20.100000000000001" customHeight="1">
      <c r="A172" s="134"/>
      <c r="B172" s="132"/>
      <c r="C172" s="132"/>
      <c r="F172" s="131"/>
      <c r="G172" s="129"/>
      <c r="H172" s="129"/>
      <c r="I172" s="129"/>
      <c r="J172" s="129"/>
      <c r="K172" s="129"/>
    </row>
    <row r="173" spans="1:11" s="130" customFormat="1" ht="20.100000000000001" customHeight="1">
      <c r="A173" s="134"/>
      <c r="B173" s="132"/>
      <c r="C173" s="132"/>
      <c r="F173" s="131"/>
      <c r="G173" s="129"/>
      <c r="H173" s="129"/>
      <c r="I173" s="129"/>
      <c r="J173" s="129"/>
      <c r="K173" s="129"/>
    </row>
    <row r="174" spans="1:11" s="130" customFormat="1" ht="20.100000000000001" customHeight="1">
      <c r="A174" s="134"/>
      <c r="B174" s="132"/>
      <c r="C174" s="132"/>
      <c r="F174" s="131"/>
      <c r="G174" s="129"/>
      <c r="H174" s="129"/>
      <c r="I174" s="129"/>
      <c r="J174" s="129"/>
      <c r="K174" s="129"/>
    </row>
    <row r="175" spans="1:11" s="130" customFormat="1" ht="20.100000000000001" customHeight="1">
      <c r="A175" s="134"/>
      <c r="B175" s="132"/>
      <c r="C175" s="132"/>
      <c r="F175" s="131"/>
      <c r="G175" s="129"/>
      <c r="H175" s="129"/>
      <c r="I175" s="129"/>
      <c r="J175" s="129"/>
      <c r="K175" s="129"/>
    </row>
    <row r="176" spans="1:11" s="130" customFormat="1" ht="20.100000000000001" customHeight="1">
      <c r="A176" s="134"/>
      <c r="F176" s="131"/>
      <c r="G176" s="129"/>
      <c r="H176" s="129"/>
      <c r="I176" s="129"/>
      <c r="J176" s="129"/>
      <c r="K176" s="129"/>
    </row>
    <row r="177" spans="1:11" s="130" customFormat="1" ht="20.100000000000001" customHeight="1">
      <c r="A177" s="134"/>
      <c r="F177" s="131"/>
      <c r="G177" s="129"/>
      <c r="H177" s="129"/>
      <c r="I177" s="129"/>
      <c r="J177" s="129"/>
      <c r="K177" s="129"/>
    </row>
    <row r="178" spans="1:11" s="130" customFormat="1" ht="20.100000000000001" customHeight="1">
      <c r="A178" s="134"/>
      <c r="F178" s="131"/>
      <c r="G178" s="129"/>
      <c r="H178" s="129"/>
      <c r="I178" s="129"/>
      <c r="J178" s="129"/>
      <c r="K178" s="129"/>
    </row>
    <row r="179" spans="1:11" s="130" customFormat="1" ht="20.100000000000001" customHeight="1">
      <c r="A179" s="134"/>
      <c r="F179" s="131"/>
      <c r="G179" s="129"/>
      <c r="H179" s="129"/>
      <c r="I179" s="129"/>
      <c r="J179" s="129"/>
      <c r="K179" s="129"/>
    </row>
    <row r="180" spans="1:11" s="130" customFormat="1" ht="20.100000000000001" customHeight="1">
      <c r="A180" s="134"/>
      <c r="F180" s="131"/>
      <c r="G180" s="129"/>
      <c r="H180" s="129"/>
      <c r="I180" s="129"/>
      <c r="J180" s="129"/>
      <c r="K180" s="129"/>
    </row>
    <row r="181" spans="1:11" s="130" customFormat="1" ht="20.100000000000001" customHeight="1">
      <c r="A181" s="134"/>
      <c r="F181" s="131"/>
      <c r="G181" s="129"/>
      <c r="H181" s="129"/>
      <c r="I181" s="129"/>
      <c r="J181" s="129"/>
      <c r="K181" s="129"/>
    </row>
    <row r="182" spans="1:11" s="130" customFormat="1" ht="20.100000000000001" customHeight="1">
      <c r="A182" s="134"/>
      <c r="F182" s="131"/>
      <c r="G182" s="129"/>
      <c r="H182" s="129"/>
      <c r="I182" s="129"/>
      <c r="J182" s="129"/>
      <c r="K182" s="129"/>
    </row>
    <row r="183" spans="1:11" s="130" customFormat="1" ht="20.100000000000001" customHeight="1">
      <c r="A183" s="134"/>
      <c r="F183" s="131"/>
      <c r="G183" s="129"/>
      <c r="H183" s="129"/>
      <c r="I183" s="129"/>
      <c r="J183" s="129"/>
      <c r="K183" s="129"/>
    </row>
    <row r="184" spans="1:11" s="130" customFormat="1" ht="20.100000000000001" customHeight="1">
      <c r="A184" s="134"/>
      <c r="F184" s="131"/>
      <c r="G184" s="129"/>
      <c r="H184" s="129"/>
      <c r="I184" s="129"/>
      <c r="J184" s="129"/>
      <c r="K184" s="129"/>
    </row>
    <row r="185" spans="1:11" s="130" customFormat="1" ht="20.100000000000001" customHeight="1">
      <c r="A185" s="134"/>
      <c r="F185" s="131"/>
      <c r="G185" s="129"/>
      <c r="H185" s="129"/>
      <c r="I185" s="129"/>
      <c r="J185" s="129"/>
      <c r="K185" s="129"/>
    </row>
    <row r="186" spans="1:11" s="130" customFormat="1" ht="20.100000000000001" customHeight="1">
      <c r="A186" s="134"/>
      <c r="F186" s="131"/>
      <c r="G186" s="129"/>
      <c r="H186" s="129"/>
      <c r="I186" s="129"/>
      <c r="J186" s="129"/>
      <c r="K186" s="129"/>
    </row>
    <row r="187" spans="1:11" s="130" customFormat="1" ht="20.100000000000001" customHeight="1">
      <c r="A187" s="134"/>
      <c r="F187" s="131"/>
      <c r="G187" s="129"/>
      <c r="H187" s="129"/>
      <c r="I187" s="129"/>
      <c r="J187" s="129"/>
      <c r="K187" s="129"/>
    </row>
    <row r="188" spans="1:11" s="130" customFormat="1" ht="20.100000000000001" customHeight="1">
      <c r="A188" s="134"/>
      <c r="F188" s="131"/>
      <c r="G188" s="129"/>
      <c r="H188" s="129"/>
      <c r="I188" s="129"/>
      <c r="J188" s="129"/>
      <c r="K188" s="129"/>
    </row>
    <row r="189" spans="1:11" s="130" customFormat="1" ht="20.100000000000001" customHeight="1">
      <c r="A189" s="134"/>
      <c r="F189" s="131"/>
      <c r="G189" s="129"/>
      <c r="H189" s="129"/>
      <c r="I189" s="129"/>
      <c r="J189" s="129"/>
      <c r="K189" s="129"/>
    </row>
    <row r="190" spans="1:11" s="130" customFormat="1" ht="20.100000000000001" customHeight="1">
      <c r="A190" s="134"/>
      <c r="F190" s="131"/>
      <c r="G190" s="129"/>
      <c r="H190" s="129"/>
      <c r="I190" s="129"/>
      <c r="J190" s="129"/>
      <c r="K190" s="129"/>
    </row>
    <row r="191" spans="1:11" s="130" customFormat="1" ht="20.100000000000001" customHeight="1">
      <c r="A191" s="134"/>
      <c r="F191" s="131"/>
      <c r="G191" s="129"/>
      <c r="H191" s="129"/>
      <c r="I191" s="129"/>
      <c r="J191" s="129"/>
      <c r="K191" s="129"/>
    </row>
    <row r="192" spans="1:11" s="130" customFormat="1" ht="20.100000000000001" customHeight="1">
      <c r="A192" s="134"/>
      <c r="F192" s="131"/>
      <c r="G192" s="129"/>
      <c r="H192" s="129"/>
      <c r="I192" s="129"/>
      <c r="J192" s="129"/>
      <c r="K192" s="129"/>
    </row>
    <row r="193" spans="1:11" s="130" customFormat="1" ht="20.100000000000001" customHeight="1">
      <c r="A193" s="134"/>
      <c r="F193" s="131"/>
      <c r="G193" s="129"/>
      <c r="H193" s="129"/>
      <c r="I193" s="129"/>
      <c r="J193" s="129"/>
      <c r="K193" s="129"/>
    </row>
    <row r="194" spans="1:11" s="130" customFormat="1" ht="20.100000000000001" customHeight="1">
      <c r="A194" s="134"/>
      <c r="F194" s="131"/>
      <c r="G194" s="129"/>
      <c r="H194" s="129"/>
      <c r="I194" s="129"/>
      <c r="J194" s="129"/>
      <c r="K194" s="129"/>
    </row>
    <row r="195" spans="1:11" s="130" customFormat="1" ht="20.100000000000001" customHeight="1">
      <c r="A195" s="134"/>
      <c r="F195" s="131"/>
      <c r="G195" s="129"/>
      <c r="H195" s="129"/>
      <c r="I195" s="129"/>
      <c r="J195" s="129"/>
      <c r="K195" s="129"/>
    </row>
    <row r="196" spans="1:11" s="130" customFormat="1" ht="20.100000000000001" customHeight="1">
      <c r="A196" s="134"/>
      <c r="F196" s="131"/>
      <c r="G196" s="129"/>
      <c r="H196" s="129"/>
      <c r="I196" s="129"/>
      <c r="J196" s="129"/>
      <c r="K196" s="129"/>
    </row>
    <row r="197" spans="1:11" s="130" customFormat="1" ht="20.100000000000001" customHeight="1">
      <c r="A197" s="134"/>
      <c r="F197" s="131"/>
      <c r="G197" s="129"/>
      <c r="H197" s="129"/>
      <c r="I197" s="129"/>
      <c r="J197" s="129"/>
      <c r="K197" s="129"/>
    </row>
    <row r="198" spans="1:11" s="130" customFormat="1" ht="20.100000000000001" customHeight="1">
      <c r="A198" s="134"/>
      <c r="F198" s="131"/>
      <c r="G198" s="129"/>
      <c r="H198" s="129"/>
      <c r="I198" s="129"/>
      <c r="J198" s="129"/>
      <c r="K198" s="129"/>
    </row>
    <row r="199" spans="1:11" s="130" customFormat="1" ht="20.100000000000001" customHeight="1">
      <c r="A199" s="134"/>
      <c r="F199" s="131"/>
      <c r="G199" s="129"/>
      <c r="H199" s="129"/>
      <c r="I199" s="129"/>
      <c r="J199" s="129"/>
      <c r="K199" s="129"/>
    </row>
    <row r="200" spans="1:11" s="130" customFormat="1" ht="20.100000000000001" customHeight="1">
      <c r="A200" s="134"/>
      <c r="F200" s="131"/>
      <c r="G200" s="129"/>
      <c r="H200" s="129"/>
      <c r="I200" s="129"/>
      <c r="J200" s="129"/>
      <c r="K200" s="129"/>
    </row>
    <row r="201" spans="1:11" s="130" customFormat="1" ht="20.100000000000001" customHeight="1">
      <c r="A201" s="134"/>
      <c r="G201" s="129"/>
      <c r="H201" s="129"/>
      <c r="I201" s="129"/>
      <c r="J201" s="129"/>
      <c r="K201" s="129"/>
    </row>
    <row r="202" spans="1:11" s="130" customFormat="1" ht="20.100000000000001" customHeight="1">
      <c r="A202" s="134"/>
      <c r="G202" s="129"/>
      <c r="H202" s="129"/>
      <c r="I202" s="129"/>
      <c r="J202" s="129"/>
      <c r="K202" s="129"/>
    </row>
    <row r="203" spans="1:11" s="130" customFormat="1" ht="20.100000000000001" customHeight="1">
      <c r="A203" s="134"/>
      <c r="G203" s="129"/>
      <c r="H203" s="129"/>
      <c r="I203" s="129"/>
      <c r="J203" s="129"/>
      <c r="K203" s="129"/>
    </row>
    <row r="204" spans="1:11" s="130" customFormat="1" ht="20.100000000000001" customHeight="1">
      <c r="A204" s="134"/>
      <c r="G204" s="129"/>
      <c r="H204" s="129"/>
      <c r="I204" s="129"/>
      <c r="J204" s="129"/>
      <c r="K204" s="129"/>
    </row>
    <row r="205" spans="1:11" s="130" customFormat="1" ht="20.100000000000001" customHeight="1">
      <c r="A205" s="134"/>
      <c r="G205" s="129"/>
      <c r="H205" s="129"/>
      <c r="I205" s="129"/>
      <c r="J205" s="129"/>
      <c r="K205" s="129"/>
    </row>
    <row r="206" spans="1:11" s="130" customFormat="1" ht="20.100000000000001" customHeight="1">
      <c r="A206" s="134"/>
      <c r="G206" s="129"/>
      <c r="H206" s="129"/>
      <c r="I206" s="129"/>
      <c r="J206" s="129"/>
      <c r="K206" s="129"/>
    </row>
    <row r="207" spans="1:11" s="130" customFormat="1" ht="20.100000000000001" customHeight="1">
      <c r="A207" s="134"/>
      <c r="G207" s="129"/>
      <c r="H207" s="129"/>
      <c r="I207" s="129"/>
      <c r="J207" s="129"/>
      <c r="K207" s="129"/>
    </row>
    <row r="208" spans="1:11" s="130" customFormat="1" ht="20.100000000000001" customHeight="1">
      <c r="A208" s="134"/>
      <c r="G208" s="129"/>
      <c r="H208" s="129"/>
      <c r="I208" s="129"/>
      <c r="J208" s="129"/>
      <c r="K208" s="129"/>
    </row>
    <row r="209" spans="1:11" s="130" customFormat="1" ht="20.100000000000001" customHeight="1">
      <c r="A209" s="134"/>
      <c r="G209" s="129"/>
      <c r="H209" s="129"/>
      <c r="I209" s="129"/>
      <c r="J209" s="129"/>
      <c r="K209" s="129"/>
    </row>
    <row r="210" spans="1:11" s="130" customFormat="1" ht="20.100000000000001" customHeight="1">
      <c r="A210" s="134"/>
      <c r="G210" s="129"/>
      <c r="H210" s="129"/>
      <c r="I210" s="129"/>
      <c r="J210" s="129"/>
      <c r="K210" s="129"/>
    </row>
    <row r="211" spans="1:11" s="130" customFormat="1" ht="20.100000000000001" customHeight="1">
      <c r="A211" s="134"/>
      <c r="G211" s="129"/>
      <c r="H211" s="129"/>
      <c r="I211" s="129"/>
      <c r="J211" s="129"/>
      <c r="K211" s="129"/>
    </row>
    <row r="212" spans="1:11" s="130" customFormat="1" ht="20.100000000000001" customHeight="1">
      <c r="A212" s="134"/>
      <c r="G212" s="129"/>
      <c r="H212" s="129"/>
      <c r="I212" s="129"/>
      <c r="J212" s="129"/>
      <c r="K212" s="129"/>
    </row>
    <row r="213" spans="1:11" s="130" customFormat="1" ht="20.100000000000001" customHeight="1">
      <c r="A213" s="134"/>
      <c r="G213" s="129"/>
      <c r="H213" s="129"/>
      <c r="I213" s="129"/>
      <c r="J213" s="129"/>
      <c r="K213" s="129"/>
    </row>
    <row r="214" spans="1:11" s="130" customFormat="1" ht="20.100000000000001" customHeight="1">
      <c r="A214" s="134"/>
      <c r="G214" s="129"/>
      <c r="H214" s="129"/>
      <c r="I214" s="129"/>
      <c r="J214" s="129"/>
      <c r="K214" s="129"/>
    </row>
    <row r="215" spans="1:11" s="130" customFormat="1" ht="20.100000000000001" customHeight="1">
      <c r="A215" s="134"/>
      <c r="G215" s="129"/>
      <c r="H215" s="129"/>
      <c r="I215" s="129"/>
      <c r="J215" s="129"/>
      <c r="K215" s="129"/>
    </row>
    <row r="216" spans="1:11" s="130" customFormat="1" ht="20.100000000000001" customHeight="1">
      <c r="A216" s="134"/>
      <c r="G216" s="129"/>
      <c r="H216" s="129"/>
      <c r="I216" s="129"/>
      <c r="J216" s="129"/>
      <c r="K216" s="129"/>
    </row>
    <row r="217" spans="1:11" s="130" customFormat="1" ht="20.100000000000001" customHeight="1">
      <c r="A217" s="134"/>
      <c r="G217" s="129"/>
      <c r="H217" s="129"/>
      <c r="I217" s="129"/>
      <c r="J217" s="129"/>
      <c r="K217" s="129"/>
    </row>
    <row r="218" spans="1:11" s="130" customFormat="1" ht="20.100000000000001" customHeight="1">
      <c r="A218" s="134"/>
      <c r="G218" s="129"/>
      <c r="H218" s="129"/>
      <c r="I218" s="129"/>
      <c r="J218" s="129"/>
      <c r="K218" s="129"/>
    </row>
    <row r="219" spans="1:11" s="130" customFormat="1" ht="20.100000000000001" customHeight="1">
      <c r="A219" s="134"/>
      <c r="G219" s="129"/>
      <c r="H219" s="129"/>
      <c r="I219" s="129"/>
      <c r="J219" s="129"/>
      <c r="K219" s="129"/>
    </row>
    <row r="220" spans="1:11" s="130" customFormat="1" ht="20.100000000000001" customHeight="1">
      <c r="A220" s="134"/>
      <c r="G220" s="129"/>
      <c r="H220" s="129"/>
      <c r="I220" s="129"/>
      <c r="J220" s="129"/>
      <c r="K220" s="129"/>
    </row>
    <row r="221" spans="1:11" s="130" customFormat="1" ht="20.100000000000001" customHeight="1">
      <c r="A221" s="134"/>
      <c r="G221" s="129"/>
      <c r="H221" s="129"/>
      <c r="I221" s="129"/>
      <c r="J221" s="129"/>
      <c r="K221" s="129"/>
    </row>
    <row r="222" spans="1:11" s="130" customFormat="1" ht="20.100000000000001" customHeight="1">
      <c r="A222" s="134"/>
      <c r="G222" s="129"/>
      <c r="H222" s="129"/>
      <c r="I222" s="129"/>
      <c r="J222" s="129"/>
      <c r="K222" s="129"/>
    </row>
    <row r="223" spans="1:11" s="130" customFormat="1" ht="20.100000000000001" customHeight="1">
      <c r="A223" s="134"/>
      <c r="G223" s="129"/>
      <c r="H223" s="129"/>
      <c r="I223" s="129"/>
      <c r="J223" s="129"/>
      <c r="K223" s="129"/>
    </row>
    <row r="224" spans="1:11" s="130" customFormat="1" ht="20.100000000000001" customHeight="1">
      <c r="A224" s="134"/>
      <c r="G224" s="129"/>
      <c r="H224" s="129"/>
      <c r="I224" s="129"/>
      <c r="J224" s="129"/>
      <c r="K224" s="129"/>
    </row>
    <row r="225" spans="1:11" s="130" customFormat="1" ht="20.100000000000001" customHeight="1">
      <c r="A225" s="134"/>
      <c r="G225" s="129"/>
      <c r="H225" s="129"/>
      <c r="I225" s="129"/>
      <c r="J225" s="129"/>
      <c r="K225" s="129"/>
    </row>
    <row r="226" spans="1:11" s="130" customFormat="1" ht="20.100000000000001" customHeight="1">
      <c r="A226" s="134"/>
      <c r="G226" s="129"/>
      <c r="H226" s="129"/>
      <c r="I226" s="129"/>
      <c r="J226" s="129"/>
      <c r="K226" s="129"/>
    </row>
    <row r="227" spans="1:11" s="130" customFormat="1">
      <c r="A227" s="134"/>
      <c r="G227" s="129"/>
      <c r="H227" s="129"/>
      <c r="I227" s="129"/>
      <c r="J227" s="129"/>
      <c r="K227" s="129"/>
    </row>
    <row r="228" spans="1:11" s="130" customFormat="1">
      <c r="A228" s="134"/>
      <c r="G228" s="129"/>
      <c r="H228" s="129"/>
      <c r="I228" s="129"/>
      <c r="J228" s="129"/>
      <c r="K228" s="129"/>
    </row>
    <row r="229" spans="1:11" s="130" customFormat="1">
      <c r="A229" s="134"/>
      <c r="G229" s="129"/>
      <c r="H229" s="129"/>
      <c r="I229" s="129"/>
      <c r="J229" s="129"/>
      <c r="K229" s="129"/>
    </row>
    <row r="230" spans="1:11" s="130" customFormat="1">
      <c r="A230" s="134"/>
      <c r="G230" s="129"/>
      <c r="H230" s="129"/>
      <c r="I230" s="129"/>
      <c r="J230" s="129"/>
      <c r="K230" s="129"/>
    </row>
    <row r="231" spans="1:11" s="130" customFormat="1">
      <c r="A231" s="134"/>
      <c r="G231" s="129"/>
      <c r="H231" s="129"/>
      <c r="I231" s="129"/>
      <c r="J231" s="129"/>
      <c r="K231" s="129"/>
    </row>
    <row r="232" spans="1:11" s="130" customFormat="1">
      <c r="A232" s="134"/>
      <c r="G232" s="129"/>
      <c r="H232" s="129"/>
      <c r="I232" s="129"/>
      <c r="J232" s="129"/>
      <c r="K232" s="129"/>
    </row>
    <row r="233" spans="1:11" s="130" customFormat="1">
      <c r="A233" s="134"/>
      <c r="G233" s="129"/>
      <c r="H233" s="129"/>
      <c r="I233" s="129"/>
      <c r="J233" s="129"/>
      <c r="K233" s="129"/>
    </row>
    <row r="234" spans="1:11" s="130" customFormat="1">
      <c r="A234" s="134"/>
      <c r="G234" s="129"/>
      <c r="H234" s="129"/>
      <c r="I234" s="129"/>
      <c r="J234" s="129"/>
      <c r="K234" s="129"/>
    </row>
    <row r="235" spans="1:11" s="130" customFormat="1">
      <c r="A235" s="134"/>
      <c r="G235" s="129"/>
      <c r="H235" s="129"/>
      <c r="I235" s="129"/>
      <c r="J235" s="129"/>
      <c r="K235" s="129"/>
    </row>
    <row r="236" spans="1:11" s="130" customFormat="1">
      <c r="A236" s="134"/>
      <c r="G236" s="129"/>
      <c r="H236" s="129"/>
      <c r="I236" s="129"/>
      <c r="J236" s="129"/>
      <c r="K236" s="129"/>
    </row>
    <row r="237" spans="1:11" s="130" customFormat="1">
      <c r="A237" s="134"/>
      <c r="G237" s="129"/>
      <c r="H237" s="129"/>
      <c r="I237" s="129"/>
      <c r="J237" s="129"/>
      <c r="K237" s="129"/>
    </row>
    <row r="238" spans="1:11" s="130" customFormat="1">
      <c r="A238" s="134"/>
      <c r="G238" s="129"/>
      <c r="H238" s="129"/>
      <c r="I238" s="129"/>
      <c r="J238" s="129"/>
      <c r="K238" s="129"/>
    </row>
    <row r="239" spans="1:11" s="130" customFormat="1">
      <c r="A239" s="134"/>
      <c r="G239" s="129"/>
      <c r="H239" s="129"/>
      <c r="I239" s="129"/>
      <c r="J239" s="129"/>
      <c r="K239" s="129"/>
    </row>
    <row r="240" spans="1:11" s="130" customFormat="1">
      <c r="A240" s="134"/>
      <c r="G240" s="129"/>
      <c r="H240" s="129"/>
      <c r="I240" s="129"/>
      <c r="J240" s="129"/>
      <c r="K240" s="129"/>
    </row>
    <row r="241" spans="1:11" s="130" customFormat="1">
      <c r="A241" s="134"/>
      <c r="G241" s="129"/>
      <c r="H241" s="129"/>
      <c r="I241" s="129"/>
      <c r="J241" s="129"/>
      <c r="K241" s="129"/>
    </row>
    <row r="242" spans="1:11" s="130" customFormat="1">
      <c r="A242" s="134"/>
      <c r="G242" s="129"/>
      <c r="H242" s="129"/>
      <c r="I242" s="129"/>
      <c r="J242" s="129"/>
      <c r="K242" s="129"/>
    </row>
    <row r="243" spans="1:11" s="130" customFormat="1">
      <c r="A243" s="134"/>
      <c r="G243" s="129"/>
      <c r="H243" s="129"/>
      <c r="I243" s="129"/>
      <c r="J243" s="129"/>
      <c r="K243" s="129"/>
    </row>
    <row r="244" spans="1:11" s="130" customFormat="1">
      <c r="A244" s="134"/>
      <c r="G244" s="129"/>
      <c r="H244" s="129"/>
      <c r="I244" s="129"/>
      <c r="J244" s="129"/>
      <c r="K244" s="129"/>
    </row>
    <row r="245" spans="1:11" s="130" customFormat="1">
      <c r="A245" s="134"/>
      <c r="G245" s="129"/>
      <c r="H245" s="129"/>
      <c r="I245" s="129"/>
      <c r="J245" s="129"/>
      <c r="K245" s="129"/>
    </row>
    <row r="246" spans="1:11" s="130" customFormat="1">
      <c r="A246" s="134"/>
      <c r="G246" s="129"/>
      <c r="H246" s="129"/>
      <c r="I246" s="129"/>
      <c r="J246" s="129"/>
      <c r="K246" s="129"/>
    </row>
    <row r="247" spans="1:11" s="130" customFormat="1">
      <c r="A247" s="134"/>
      <c r="G247" s="129"/>
      <c r="H247" s="129"/>
      <c r="I247" s="129"/>
      <c r="J247" s="129"/>
      <c r="K247" s="129"/>
    </row>
    <row r="248" spans="1:11" s="130" customFormat="1">
      <c r="A248" s="134"/>
      <c r="G248" s="129"/>
      <c r="H248" s="129"/>
      <c r="I248" s="129"/>
      <c r="J248" s="129"/>
      <c r="K248" s="129"/>
    </row>
    <row r="249" spans="1:11" s="130" customFormat="1">
      <c r="A249" s="134"/>
      <c r="G249" s="129"/>
      <c r="H249" s="129"/>
      <c r="I249" s="129"/>
      <c r="J249" s="129"/>
      <c r="K249" s="129"/>
    </row>
    <row r="250" spans="1:11" s="130" customFormat="1">
      <c r="A250" s="133"/>
      <c r="G250" s="129"/>
      <c r="H250" s="129"/>
      <c r="I250" s="129"/>
      <c r="J250" s="129"/>
      <c r="K250" s="129"/>
    </row>
    <row r="251" spans="1:11" s="130" customFormat="1">
      <c r="A251" s="135"/>
      <c r="G251" s="129"/>
      <c r="H251" s="129"/>
      <c r="I251" s="129"/>
      <c r="J251" s="129"/>
      <c r="K251" s="129"/>
    </row>
    <row r="252" spans="1:11" s="130" customFormat="1">
      <c r="A252" s="135"/>
      <c r="G252" s="129"/>
      <c r="H252" s="129"/>
      <c r="I252" s="129"/>
      <c r="J252" s="129"/>
      <c r="K252" s="129"/>
    </row>
    <row r="253" spans="1:11" s="119" customFormat="1">
      <c r="A253" s="136"/>
      <c r="G253" s="118"/>
      <c r="H253" s="118"/>
      <c r="I253" s="118"/>
      <c r="J253" s="118"/>
      <c r="K253" s="118"/>
    </row>
    <row r="254" spans="1:11" s="119" customFormat="1">
      <c r="A254" s="136"/>
      <c r="G254" s="118"/>
      <c r="H254" s="118"/>
      <c r="I254" s="118"/>
      <c r="J254" s="118"/>
      <c r="K254" s="118"/>
    </row>
    <row r="255" spans="1:11" s="119" customFormat="1">
      <c r="A255" s="136"/>
      <c r="G255" s="118"/>
      <c r="H255" s="118"/>
      <c r="I255" s="118"/>
      <c r="J255" s="118"/>
      <c r="K255" s="118"/>
    </row>
    <row r="256" spans="1:11" s="119" customFormat="1">
      <c r="A256" s="136"/>
      <c r="G256" s="118"/>
      <c r="H256" s="118"/>
      <c r="I256" s="118"/>
      <c r="J256" s="118"/>
      <c r="K256" s="118"/>
    </row>
    <row r="257" spans="1:11" s="119" customFormat="1">
      <c r="A257" s="136"/>
      <c r="G257" s="118"/>
      <c r="H257" s="118"/>
      <c r="I257" s="118"/>
      <c r="J257" s="118"/>
      <c r="K257" s="118"/>
    </row>
    <row r="258" spans="1:11" s="119" customFormat="1">
      <c r="A258" s="136"/>
      <c r="G258" s="118"/>
      <c r="H258" s="118"/>
      <c r="I258" s="118"/>
      <c r="J258" s="118"/>
      <c r="K258" s="118"/>
    </row>
    <row r="259" spans="1:11" s="119" customFormat="1">
      <c r="A259" s="136"/>
      <c r="G259" s="118"/>
      <c r="H259" s="118"/>
      <c r="I259" s="118"/>
      <c r="J259" s="118"/>
      <c r="K259" s="118"/>
    </row>
    <row r="260" spans="1:11" s="119" customFormat="1">
      <c r="A260" s="136"/>
      <c r="G260" s="118"/>
      <c r="H260" s="118"/>
      <c r="I260" s="118"/>
      <c r="J260" s="118"/>
      <c r="K260" s="118"/>
    </row>
    <row r="261" spans="1:11" s="119" customFormat="1">
      <c r="A261" s="136"/>
      <c r="G261" s="118"/>
      <c r="H261" s="118"/>
      <c r="I261" s="118"/>
      <c r="J261" s="118"/>
      <c r="K261" s="118"/>
    </row>
    <row r="262" spans="1:11" s="119" customFormat="1">
      <c r="A262" s="136"/>
      <c r="G262" s="118"/>
      <c r="H262" s="118"/>
      <c r="I262" s="118"/>
      <c r="J262" s="118"/>
      <c r="K262" s="118"/>
    </row>
    <row r="263" spans="1:11" s="119" customFormat="1">
      <c r="A263" s="136"/>
      <c r="G263" s="118"/>
      <c r="H263" s="118"/>
      <c r="I263" s="118"/>
      <c r="J263" s="118"/>
      <c r="K263" s="118"/>
    </row>
    <row r="264" spans="1:11" s="119" customFormat="1">
      <c r="A264" s="136"/>
      <c r="G264" s="118"/>
      <c r="H264" s="118"/>
      <c r="I264" s="118"/>
      <c r="J264" s="118"/>
      <c r="K264" s="118"/>
    </row>
    <row r="265" spans="1:11" s="119" customFormat="1">
      <c r="A265" s="136"/>
      <c r="G265" s="118"/>
      <c r="H265" s="118"/>
      <c r="I265" s="118"/>
      <c r="J265" s="118"/>
      <c r="K265" s="118"/>
    </row>
    <row r="266" spans="1:11" s="119" customFormat="1">
      <c r="A266" s="136"/>
      <c r="G266" s="118"/>
      <c r="H266" s="118"/>
      <c r="I266" s="118"/>
      <c r="J266" s="118"/>
      <c r="K266" s="118"/>
    </row>
    <row r="267" spans="1:11" s="119" customFormat="1">
      <c r="A267" s="136"/>
      <c r="G267" s="118"/>
      <c r="H267" s="118"/>
      <c r="I267" s="118"/>
      <c r="J267" s="118"/>
      <c r="K267" s="118"/>
    </row>
    <row r="268" spans="1:11" s="119" customFormat="1">
      <c r="A268" s="136"/>
      <c r="G268" s="118"/>
      <c r="H268" s="118"/>
      <c r="I268" s="118"/>
      <c r="J268" s="118"/>
      <c r="K268" s="118"/>
    </row>
    <row r="269" spans="1:11" s="119" customFormat="1">
      <c r="A269" s="136"/>
      <c r="G269" s="118"/>
      <c r="H269" s="118"/>
      <c r="I269" s="118"/>
      <c r="J269" s="118"/>
      <c r="K269" s="118"/>
    </row>
    <row r="270" spans="1:11" s="119" customFormat="1">
      <c r="A270" s="136"/>
      <c r="G270" s="118"/>
      <c r="H270" s="118"/>
      <c r="I270" s="118"/>
      <c r="J270" s="118"/>
      <c r="K270" s="118"/>
    </row>
    <row r="271" spans="1:11" s="119" customFormat="1">
      <c r="A271" s="136"/>
      <c r="G271" s="118"/>
      <c r="H271" s="118"/>
      <c r="I271" s="118"/>
      <c r="J271" s="118"/>
      <c r="K271" s="118"/>
    </row>
    <row r="272" spans="1:11" s="119" customFormat="1">
      <c r="A272" s="136"/>
      <c r="G272" s="118"/>
      <c r="H272" s="118"/>
      <c r="I272" s="118"/>
      <c r="J272" s="118"/>
      <c r="K272" s="118"/>
    </row>
    <row r="273" spans="1:11" s="119" customFormat="1">
      <c r="A273" s="136"/>
      <c r="G273" s="118"/>
      <c r="H273" s="118"/>
      <c r="I273" s="118"/>
      <c r="J273" s="118"/>
      <c r="K273" s="118"/>
    </row>
    <row r="274" spans="1:11" s="119" customFormat="1">
      <c r="A274" s="136"/>
      <c r="G274" s="118"/>
      <c r="H274" s="118"/>
      <c r="I274" s="118"/>
      <c r="J274" s="118"/>
      <c r="K274" s="118"/>
    </row>
    <row r="275" spans="1:11" s="119" customFormat="1">
      <c r="A275" s="136"/>
      <c r="G275" s="118"/>
      <c r="H275" s="118"/>
      <c r="I275" s="118"/>
      <c r="J275" s="118"/>
      <c r="K275" s="118"/>
    </row>
    <row r="276" spans="1:11" s="119" customFormat="1">
      <c r="A276" s="136"/>
      <c r="G276" s="118"/>
      <c r="H276" s="118"/>
      <c r="I276" s="118"/>
      <c r="J276" s="118"/>
      <c r="K276" s="118"/>
    </row>
    <row r="277" spans="1:11" s="119" customFormat="1">
      <c r="A277" s="136"/>
      <c r="G277" s="118"/>
      <c r="H277" s="118"/>
      <c r="I277" s="118"/>
      <c r="J277" s="118"/>
      <c r="K277" s="118"/>
    </row>
    <row r="278" spans="1:11" s="119" customFormat="1">
      <c r="A278" s="136"/>
      <c r="G278" s="118"/>
      <c r="H278" s="118"/>
      <c r="I278" s="118"/>
      <c r="J278" s="118"/>
      <c r="K278" s="118"/>
    </row>
    <row r="279" spans="1:11" s="119" customFormat="1">
      <c r="A279" s="136"/>
      <c r="G279" s="118"/>
      <c r="H279" s="118"/>
      <c r="I279" s="118"/>
      <c r="J279" s="118"/>
      <c r="K279" s="118"/>
    </row>
    <row r="280" spans="1:11" s="119" customFormat="1">
      <c r="A280" s="136"/>
      <c r="G280" s="118"/>
      <c r="H280" s="118"/>
      <c r="I280" s="118"/>
      <c r="J280" s="118"/>
      <c r="K280" s="118"/>
    </row>
    <row r="281" spans="1:11" s="119" customFormat="1">
      <c r="A281" s="136"/>
      <c r="G281" s="118"/>
      <c r="H281" s="118"/>
      <c r="I281" s="118"/>
      <c r="J281" s="118"/>
      <c r="K281" s="118"/>
    </row>
    <row r="282" spans="1:11" s="119" customFormat="1">
      <c r="A282" s="136"/>
      <c r="G282" s="118"/>
      <c r="H282" s="118"/>
      <c r="I282" s="118"/>
      <c r="J282" s="118"/>
      <c r="K282" s="118"/>
    </row>
    <row r="283" spans="1:11" s="119" customFormat="1">
      <c r="A283" s="136"/>
      <c r="G283" s="118"/>
      <c r="H283" s="118"/>
      <c r="I283" s="118"/>
      <c r="J283" s="118"/>
      <c r="K283" s="118"/>
    </row>
    <row r="284" spans="1:11" s="119" customFormat="1">
      <c r="A284" s="136"/>
      <c r="G284" s="118"/>
      <c r="H284" s="118"/>
      <c r="I284" s="118"/>
      <c r="J284" s="118"/>
      <c r="K284" s="118"/>
    </row>
    <row r="285" spans="1:11" s="119" customFormat="1">
      <c r="A285" s="136"/>
      <c r="G285" s="118"/>
      <c r="H285" s="118"/>
      <c r="I285" s="118"/>
      <c r="J285" s="118"/>
      <c r="K285" s="118"/>
    </row>
    <row r="286" spans="1:11" s="119" customFormat="1">
      <c r="A286" s="136"/>
      <c r="G286" s="118"/>
      <c r="H286" s="118"/>
      <c r="I286" s="118"/>
      <c r="J286" s="118"/>
      <c r="K286" s="118"/>
    </row>
    <row r="287" spans="1:11" s="119" customFormat="1">
      <c r="A287" s="136"/>
      <c r="G287" s="118"/>
      <c r="H287" s="118"/>
      <c r="I287" s="118"/>
      <c r="J287" s="118"/>
      <c r="K287" s="118"/>
    </row>
    <row r="288" spans="1:11" s="119" customFormat="1">
      <c r="A288" s="136"/>
      <c r="G288" s="118"/>
      <c r="H288" s="118"/>
      <c r="I288" s="118"/>
      <c r="J288" s="118"/>
      <c r="K288" s="118"/>
    </row>
    <row r="289" spans="1:11" s="119" customFormat="1">
      <c r="A289" s="136"/>
      <c r="G289" s="118"/>
      <c r="H289" s="118"/>
      <c r="I289" s="118"/>
      <c r="J289" s="118"/>
      <c r="K289" s="118"/>
    </row>
    <row r="290" spans="1:11" s="119" customFormat="1">
      <c r="A290" s="136"/>
      <c r="G290" s="118"/>
      <c r="H290" s="118"/>
      <c r="I290" s="118"/>
      <c r="J290" s="118"/>
      <c r="K290" s="118"/>
    </row>
    <row r="291" spans="1:11" s="119" customFormat="1">
      <c r="A291" s="136"/>
      <c r="G291" s="118"/>
      <c r="H291" s="118"/>
      <c r="I291" s="118"/>
      <c r="J291" s="118"/>
      <c r="K291" s="118"/>
    </row>
    <row r="292" spans="1:11" s="119" customFormat="1">
      <c r="A292" s="136"/>
      <c r="G292" s="118"/>
      <c r="H292" s="118"/>
      <c r="I292" s="118"/>
      <c r="J292" s="118"/>
      <c r="K292" s="118"/>
    </row>
    <row r="293" spans="1:11" s="119" customFormat="1">
      <c r="A293" s="136"/>
      <c r="G293" s="118"/>
      <c r="H293" s="118"/>
      <c r="I293" s="118"/>
      <c r="J293" s="118"/>
      <c r="K293" s="118"/>
    </row>
    <row r="294" spans="1:11" s="119" customFormat="1">
      <c r="A294" s="136"/>
      <c r="G294" s="118"/>
      <c r="H294" s="118"/>
      <c r="I294" s="118"/>
      <c r="J294" s="118"/>
      <c r="K294" s="118"/>
    </row>
    <row r="295" spans="1:11" s="119" customFormat="1">
      <c r="A295" s="136"/>
      <c r="G295" s="118"/>
      <c r="H295" s="118"/>
      <c r="I295" s="118"/>
      <c r="J295" s="118"/>
      <c r="K295" s="118"/>
    </row>
    <row r="296" spans="1:11" s="119" customFormat="1">
      <c r="A296" s="136"/>
      <c r="G296" s="118"/>
      <c r="H296" s="118"/>
      <c r="I296" s="118"/>
      <c r="J296" s="118"/>
      <c r="K296" s="118"/>
    </row>
    <row r="297" spans="1:11" s="119" customFormat="1">
      <c r="A297" s="136"/>
      <c r="G297" s="118"/>
      <c r="H297" s="118"/>
      <c r="I297" s="118"/>
      <c r="J297" s="118"/>
      <c r="K297" s="118"/>
    </row>
    <row r="298" spans="1:11" s="119" customFormat="1">
      <c r="A298" s="136"/>
      <c r="G298" s="118"/>
      <c r="H298" s="118"/>
      <c r="I298" s="118"/>
      <c r="J298" s="118"/>
      <c r="K298" s="118"/>
    </row>
    <row r="299" spans="1:11" s="119" customFormat="1">
      <c r="A299" s="136"/>
      <c r="G299" s="118"/>
      <c r="H299" s="118"/>
      <c r="I299" s="118"/>
      <c r="J299" s="118"/>
      <c r="K299" s="118"/>
    </row>
    <row r="300" spans="1:11" s="119" customFormat="1">
      <c r="A300" s="136"/>
      <c r="G300" s="118"/>
      <c r="H300" s="118"/>
      <c r="I300" s="118"/>
      <c r="J300" s="118"/>
      <c r="K300" s="118"/>
    </row>
    <row r="301" spans="1:11" s="119" customFormat="1">
      <c r="A301" s="136"/>
      <c r="G301" s="118"/>
      <c r="H301" s="118"/>
      <c r="I301" s="118"/>
      <c r="J301" s="118"/>
      <c r="K301" s="118"/>
    </row>
    <row r="302" spans="1:11" s="119" customFormat="1">
      <c r="A302" s="136"/>
      <c r="G302" s="118"/>
      <c r="H302" s="118"/>
      <c r="I302" s="118"/>
      <c r="J302" s="118"/>
      <c r="K302" s="118"/>
    </row>
    <row r="303" spans="1:11" s="119" customFormat="1">
      <c r="A303" s="136"/>
      <c r="G303" s="118"/>
      <c r="H303" s="118"/>
      <c r="I303" s="118"/>
      <c r="J303" s="118"/>
      <c r="K303" s="118"/>
    </row>
    <row r="304" spans="1:11" s="119" customFormat="1">
      <c r="A304" s="136"/>
      <c r="G304" s="118"/>
      <c r="H304" s="118"/>
      <c r="I304" s="118"/>
      <c r="J304" s="118"/>
      <c r="K304" s="118"/>
    </row>
    <row r="305" spans="1:11" s="119" customFormat="1">
      <c r="A305" s="136"/>
      <c r="G305" s="118"/>
      <c r="H305" s="118"/>
      <c r="I305" s="118"/>
      <c r="J305" s="118"/>
      <c r="K305" s="118"/>
    </row>
    <row r="306" spans="1:11" s="119" customFormat="1">
      <c r="A306" s="136"/>
      <c r="G306" s="118"/>
      <c r="H306" s="118"/>
      <c r="I306" s="118"/>
      <c r="J306" s="118"/>
      <c r="K306" s="118"/>
    </row>
    <row r="307" spans="1:11" s="119" customFormat="1">
      <c r="A307" s="136"/>
      <c r="G307" s="118"/>
      <c r="H307" s="118"/>
      <c r="I307" s="118"/>
      <c r="J307" s="118"/>
      <c r="K307" s="118"/>
    </row>
    <row r="308" spans="1:11" s="119" customFormat="1">
      <c r="A308" s="136"/>
      <c r="G308" s="118"/>
      <c r="H308" s="118"/>
      <c r="I308" s="118"/>
      <c r="J308" s="118"/>
      <c r="K308" s="118"/>
    </row>
    <row r="309" spans="1:11" s="119" customFormat="1">
      <c r="A309" s="136"/>
      <c r="G309" s="118"/>
      <c r="H309" s="118"/>
      <c r="I309" s="118"/>
      <c r="J309" s="118"/>
      <c r="K309" s="118"/>
    </row>
    <row r="310" spans="1:11" s="119" customFormat="1">
      <c r="A310" s="136"/>
      <c r="G310" s="118"/>
      <c r="H310" s="118"/>
      <c r="I310" s="118"/>
      <c r="J310" s="118"/>
      <c r="K310" s="118"/>
    </row>
    <row r="311" spans="1:11" s="119" customFormat="1">
      <c r="A311" s="136"/>
      <c r="G311" s="118"/>
      <c r="H311" s="118"/>
      <c r="I311" s="118"/>
      <c r="J311" s="118"/>
      <c r="K311" s="118"/>
    </row>
    <row r="312" spans="1:11" s="119" customFormat="1">
      <c r="A312" s="136"/>
      <c r="G312" s="118"/>
      <c r="H312" s="118"/>
      <c r="I312" s="118"/>
      <c r="J312" s="118"/>
      <c r="K312" s="118"/>
    </row>
    <row r="313" spans="1:11" s="119" customFormat="1">
      <c r="A313" s="136"/>
      <c r="G313" s="118"/>
      <c r="H313" s="118"/>
      <c r="I313" s="118"/>
      <c r="J313" s="118"/>
      <c r="K313" s="118"/>
    </row>
    <row r="314" spans="1:11" s="119" customFormat="1">
      <c r="A314" s="136"/>
      <c r="G314" s="118"/>
      <c r="H314" s="118"/>
      <c r="I314" s="118"/>
      <c r="J314" s="118"/>
      <c r="K314" s="118"/>
    </row>
    <row r="315" spans="1:11" s="119" customFormat="1">
      <c r="A315" s="136"/>
      <c r="G315" s="118"/>
      <c r="H315" s="118"/>
      <c r="I315" s="118"/>
      <c r="J315" s="118"/>
      <c r="K315" s="118"/>
    </row>
    <row r="316" spans="1:11" s="119" customFormat="1">
      <c r="A316" s="136"/>
      <c r="G316" s="118"/>
      <c r="H316" s="118"/>
      <c r="I316" s="118"/>
      <c r="J316" s="118"/>
      <c r="K316" s="118"/>
    </row>
    <row r="317" spans="1:11" s="119" customFormat="1">
      <c r="A317" s="136"/>
      <c r="G317" s="118"/>
      <c r="H317" s="118"/>
      <c r="I317" s="118"/>
      <c r="J317" s="118"/>
      <c r="K317" s="118"/>
    </row>
    <row r="318" spans="1:11" s="119" customFormat="1">
      <c r="A318" s="136"/>
      <c r="G318" s="118"/>
      <c r="H318" s="118"/>
      <c r="I318" s="118"/>
      <c r="J318" s="118"/>
      <c r="K318" s="118"/>
    </row>
    <row r="319" spans="1:11" s="119" customFormat="1">
      <c r="A319" s="136"/>
      <c r="G319" s="118"/>
      <c r="H319" s="118"/>
      <c r="I319" s="118"/>
      <c r="J319" s="118"/>
      <c r="K319" s="118"/>
    </row>
    <row r="320" spans="1:11" s="119" customFormat="1">
      <c r="A320" s="136"/>
      <c r="G320" s="118"/>
      <c r="H320" s="118"/>
      <c r="I320" s="118"/>
      <c r="J320" s="118"/>
      <c r="K320" s="118"/>
    </row>
    <row r="321" spans="1:11" s="119" customFormat="1">
      <c r="A321" s="136"/>
      <c r="G321" s="118"/>
      <c r="H321" s="118"/>
      <c r="I321" s="118"/>
      <c r="J321" s="118"/>
      <c r="K321" s="118"/>
    </row>
    <row r="322" spans="1:11" s="119" customFormat="1">
      <c r="A322" s="136"/>
      <c r="G322" s="118"/>
      <c r="H322" s="118"/>
      <c r="I322" s="118"/>
      <c r="J322" s="118"/>
      <c r="K322" s="118"/>
    </row>
    <row r="323" spans="1:11" s="119" customFormat="1">
      <c r="A323" s="136"/>
      <c r="G323" s="118"/>
      <c r="H323" s="118"/>
      <c r="I323" s="118"/>
      <c r="J323" s="118"/>
      <c r="K323" s="118"/>
    </row>
    <row r="324" spans="1:11" s="119" customFormat="1">
      <c r="A324" s="136"/>
      <c r="G324" s="118"/>
      <c r="H324" s="118"/>
      <c r="I324" s="118"/>
      <c r="J324" s="118"/>
      <c r="K324" s="118"/>
    </row>
    <row r="325" spans="1:11" s="119" customFormat="1">
      <c r="A325" s="136"/>
      <c r="G325" s="118"/>
      <c r="H325" s="118"/>
      <c r="I325" s="118"/>
      <c r="J325" s="118"/>
      <c r="K325" s="118"/>
    </row>
    <row r="326" spans="1:11" s="119" customFormat="1">
      <c r="A326" s="136"/>
      <c r="G326" s="118"/>
      <c r="H326" s="118"/>
      <c r="I326" s="118"/>
      <c r="J326" s="118"/>
      <c r="K326" s="118"/>
    </row>
    <row r="327" spans="1:11" s="119" customFormat="1">
      <c r="A327" s="136"/>
      <c r="G327" s="118"/>
      <c r="H327" s="118"/>
      <c r="I327" s="118"/>
      <c r="J327" s="118"/>
      <c r="K327" s="118"/>
    </row>
    <row r="328" spans="1:11" s="119" customFormat="1">
      <c r="A328" s="136"/>
      <c r="G328" s="118"/>
      <c r="H328" s="118"/>
      <c r="I328" s="118"/>
      <c r="J328" s="118"/>
      <c r="K328" s="118"/>
    </row>
    <row r="329" spans="1:11" s="119" customFormat="1">
      <c r="A329" s="136"/>
      <c r="G329" s="118"/>
      <c r="H329" s="118"/>
      <c r="I329" s="118"/>
      <c r="J329" s="118"/>
      <c r="K329" s="118"/>
    </row>
    <row r="330" spans="1:11" s="119" customFormat="1">
      <c r="A330" s="136"/>
      <c r="G330" s="118"/>
      <c r="H330" s="118"/>
      <c r="I330" s="118"/>
      <c r="J330" s="118"/>
      <c r="K330" s="118"/>
    </row>
    <row r="331" spans="1:11" s="119" customFormat="1">
      <c r="A331" s="136"/>
      <c r="G331" s="118"/>
      <c r="H331" s="118"/>
      <c r="I331" s="118"/>
      <c r="J331" s="118"/>
      <c r="K331" s="118"/>
    </row>
    <row r="332" spans="1:11" s="119" customFormat="1">
      <c r="A332" s="137"/>
      <c r="G332" s="118"/>
      <c r="H332" s="118"/>
      <c r="I332" s="118"/>
      <c r="J332" s="118"/>
      <c r="K332" s="118"/>
    </row>
    <row r="333" spans="1:11" s="119" customFormat="1">
      <c r="A333" s="137"/>
      <c r="G333" s="118"/>
      <c r="H333" s="118"/>
      <c r="I333" s="118"/>
      <c r="J333" s="118"/>
      <c r="K333" s="118"/>
    </row>
    <row r="334" spans="1:11" s="119" customFormat="1">
      <c r="A334" s="137"/>
      <c r="G334" s="118"/>
      <c r="H334" s="118"/>
      <c r="I334" s="118"/>
      <c r="J334" s="118"/>
      <c r="K334" s="118"/>
    </row>
    <row r="335" spans="1:11" s="119" customFormat="1">
      <c r="A335" s="137"/>
      <c r="G335" s="118"/>
      <c r="H335" s="118"/>
      <c r="I335" s="118"/>
      <c r="J335" s="118"/>
      <c r="K335" s="118"/>
    </row>
    <row r="336" spans="1:11" s="119" customFormat="1">
      <c r="A336" s="137"/>
      <c r="G336" s="118"/>
      <c r="H336" s="118"/>
      <c r="I336" s="118"/>
      <c r="J336" s="118"/>
      <c r="K336" s="118"/>
    </row>
    <row r="337" spans="1:11" s="120" customFormat="1">
      <c r="A337" s="138"/>
      <c r="B337" s="139"/>
      <c r="C337" s="139"/>
      <c r="D337" s="139"/>
      <c r="E337" s="139"/>
      <c r="F337" s="139"/>
      <c r="G337" s="122"/>
      <c r="H337" s="122"/>
      <c r="I337" s="122"/>
      <c r="J337" s="122"/>
      <c r="K337" s="122"/>
    </row>
  </sheetData>
  <sheetProtection algorithmName="SHA-512" hashValue="50o4q10jA2++peONsT5QHbUZXdxkCwEOhUIAKSBqk9TobfU+4V6QeiYKtQy5dIp8Nenl8mCicA4oDolJBZAfJA==" saltValue="TfxAnEELjwqVHXxLydjXJA==" spinCount="100000" sheet="1" objects="1" scenarios="1"/>
  <mergeCells count="97">
    <mergeCell ref="A4:F4"/>
    <mergeCell ref="A5:F5"/>
    <mergeCell ref="A6:F6"/>
    <mergeCell ref="G6:I6"/>
    <mergeCell ref="A14:A15"/>
    <mergeCell ref="H14:I15"/>
    <mergeCell ref="A17:A18"/>
    <mergeCell ref="H17:I18"/>
    <mergeCell ref="A7:F7"/>
    <mergeCell ref="A8:A9"/>
    <mergeCell ref="H8:I9"/>
    <mergeCell ref="A11:A12"/>
    <mergeCell ref="H11:I12"/>
    <mergeCell ref="A3:I3"/>
    <mergeCell ref="H38:I39"/>
    <mergeCell ref="H41:I42"/>
    <mergeCell ref="A41:A42"/>
    <mergeCell ref="A32:A33"/>
    <mergeCell ref="H32:I33"/>
    <mergeCell ref="A35:A36"/>
    <mergeCell ref="H35:I36"/>
    <mergeCell ref="A26:A27"/>
    <mergeCell ref="H26:I27"/>
    <mergeCell ref="A29:A30"/>
    <mergeCell ref="H29:I30"/>
    <mergeCell ref="A20:A21"/>
    <mergeCell ref="H20:I21"/>
    <mergeCell ref="A23:A24"/>
    <mergeCell ref="H23:I24"/>
    <mergeCell ref="H44:I45"/>
    <mergeCell ref="A44:A45"/>
    <mergeCell ref="H47:I48"/>
    <mergeCell ref="A47:A48"/>
    <mergeCell ref="A38:A39"/>
    <mergeCell ref="A50:A51"/>
    <mergeCell ref="H50:I51"/>
    <mergeCell ref="A52:F52"/>
    <mergeCell ref="G52:I52"/>
    <mergeCell ref="A53:F53"/>
    <mergeCell ref="A54:A55"/>
    <mergeCell ref="H54:I55"/>
    <mergeCell ref="A57:A58"/>
    <mergeCell ref="H57:I58"/>
    <mergeCell ref="A60:A61"/>
    <mergeCell ref="H60:I61"/>
    <mergeCell ref="A63:A64"/>
    <mergeCell ref="H63:I64"/>
    <mergeCell ref="A66:A67"/>
    <mergeCell ref="H66:I67"/>
    <mergeCell ref="A69:A70"/>
    <mergeCell ref="H69:I70"/>
    <mergeCell ref="A72:A73"/>
    <mergeCell ref="H72:I73"/>
    <mergeCell ref="A75:A76"/>
    <mergeCell ref="H75:I76"/>
    <mergeCell ref="A78:A79"/>
    <mergeCell ref="H78:I79"/>
    <mergeCell ref="A81:A82"/>
    <mergeCell ref="H81:I82"/>
    <mergeCell ref="A84:A85"/>
    <mergeCell ref="H84:I85"/>
    <mergeCell ref="A87:A88"/>
    <mergeCell ref="H87:I88"/>
    <mergeCell ref="A90:A91"/>
    <mergeCell ref="H90:I91"/>
    <mergeCell ref="A93:A94"/>
    <mergeCell ref="H93:I94"/>
    <mergeCell ref="A96:A97"/>
    <mergeCell ref="H96:I97"/>
    <mergeCell ref="A112:A113"/>
    <mergeCell ref="H112:I113"/>
    <mergeCell ref="A99:A100"/>
    <mergeCell ref="H99:I100"/>
    <mergeCell ref="A102:A103"/>
    <mergeCell ref="H102:I103"/>
    <mergeCell ref="A105:A106"/>
    <mergeCell ref="H105:I106"/>
    <mergeCell ref="A107:F107"/>
    <mergeCell ref="G107:I107"/>
    <mergeCell ref="A108:F108"/>
    <mergeCell ref="A109:A110"/>
    <mergeCell ref="H109:I110"/>
    <mergeCell ref="A124:A125"/>
    <mergeCell ref="H124:I125"/>
    <mergeCell ref="A127:A128"/>
    <mergeCell ref="H127:I128"/>
    <mergeCell ref="A115:A116"/>
    <mergeCell ref="H115:I116"/>
    <mergeCell ref="A118:A119"/>
    <mergeCell ref="H118:I119"/>
    <mergeCell ref="A121:A122"/>
    <mergeCell ref="H121:I122"/>
    <mergeCell ref="G129:H129"/>
    <mergeCell ref="H130:I134"/>
    <mergeCell ref="C132:D132"/>
    <mergeCell ref="C133:D133"/>
    <mergeCell ref="E130:E134"/>
  </mergeCells>
  <dataValidations count="1">
    <dataValidation type="list" allowBlank="1" showInputMessage="1" showErrorMessage="1" sqref="B13 B25 B59 B71 B114 B126" xr:uid="{64F289AD-D837-431F-AD5E-4703E87787FB}">
      <formula1>$E$139:$E$157</formula1>
    </dataValidation>
  </dataValidations>
  <pageMargins left="0.25" right="0.25" top="0.75" bottom="0.75" header="0.3" footer="0.3"/>
  <pageSetup paperSize="9" scale="62" fitToHeight="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39"/>
  <sheetViews>
    <sheetView workbookViewId="0">
      <selection activeCell="A25" sqref="A25"/>
    </sheetView>
  </sheetViews>
  <sheetFormatPr baseColWidth="10" defaultColWidth="11" defaultRowHeight="14.85" customHeight="1"/>
  <cols>
    <col min="1" max="1" width="64.140625" style="1" bestFit="1" customWidth="1"/>
    <col min="2" max="2" width="106.42578125" style="1" bestFit="1" customWidth="1"/>
    <col min="3" max="16384" width="11" style="1"/>
  </cols>
  <sheetData>
    <row r="1" spans="1:3" ht="14.85" customHeight="1">
      <c r="A1" s="2" t="s">
        <v>57</v>
      </c>
      <c r="B1" s="6" t="s">
        <v>52</v>
      </c>
      <c r="C1" s="8" t="s">
        <v>54</v>
      </c>
    </row>
    <row r="2" spans="1:3" ht="14.85" customHeight="1">
      <c r="A2" s="2" t="s">
        <v>3</v>
      </c>
      <c r="B2" s="4" t="s">
        <v>14</v>
      </c>
      <c r="C2" s="8" t="s">
        <v>37</v>
      </c>
    </row>
    <row r="3" spans="1:3" ht="14.85" customHeight="1">
      <c r="A3" s="2" t="s">
        <v>4</v>
      </c>
      <c r="B3" s="4" t="s">
        <v>15</v>
      </c>
      <c r="C3" s="8" t="s">
        <v>39</v>
      </c>
    </row>
    <row r="4" spans="1:3" ht="14.85" customHeight="1">
      <c r="A4" s="2" t="s">
        <v>58</v>
      </c>
      <c r="B4" s="4" t="s">
        <v>69</v>
      </c>
    </row>
    <row r="5" spans="1:3" ht="14.85" customHeight="1">
      <c r="A5" s="2" t="s">
        <v>5</v>
      </c>
      <c r="B5" s="4" t="s">
        <v>16</v>
      </c>
      <c r="C5" s="8" t="s">
        <v>54</v>
      </c>
    </row>
    <row r="6" spans="1:3" ht="14.85" customHeight="1">
      <c r="A6" s="2" t="s">
        <v>6</v>
      </c>
      <c r="B6" s="5" t="s">
        <v>17</v>
      </c>
      <c r="C6" s="8" t="s">
        <v>37</v>
      </c>
    </row>
    <row r="7" spans="1:3" ht="14.85" customHeight="1">
      <c r="A7" s="2" t="s">
        <v>71</v>
      </c>
      <c r="B7" s="4" t="s">
        <v>1</v>
      </c>
      <c r="C7" s="8" t="s">
        <v>38</v>
      </c>
    </row>
    <row r="8" spans="1:3" ht="14.85" customHeight="1">
      <c r="A8" s="2" t="s">
        <v>7</v>
      </c>
      <c r="B8" s="5" t="s">
        <v>2</v>
      </c>
    </row>
    <row r="9" spans="1:3" ht="14.85" customHeight="1">
      <c r="A9" s="2" t="s">
        <v>8</v>
      </c>
      <c r="B9" s="4" t="s">
        <v>18</v>
      </c>
      <c r="C9" s="8" t="s">
        <v>61</v>
      </c>
    </row>
    <row r="10" spans="1:3" ht="14.85" customHeight="1">
      <c r="A10" s="2" t="s">
        <v>9</v>
      </c>
      <c r="B10" s="4" t="s">
        <v>19</v>
      </c>
      <c r="C10" s="8" t="s">
        <v>59</v>
      </c>
    </row>
    <row r="11" spans="1:3" ht="14.85" customHeight="1">
      <c r="A11" s="2" t="s">
        <v>10</v>
      </c>
      <c r="B11" s="4" t="s">
        <v>0</v>
      </c>
      <c r="C11" s="8" t="s">
        <v>60</v>
      </c>
    </row>
    <row r="12" spans="1:3" ht="14.85" customHeight="1">
      <c r="A12" s="2" t="s">
        <v>11</v>
      </c>
      <c r="B12" s="6" t="s">
        <v>42</v>
      </c>
    </row>
    <row r="13" spans="1:3" ht="14.85" customHeight="1">
      <c r="A13" s="2"/>
      <c r="B13" s="6" t="s">
        <v>43</v>
      </c>
    </row>
    <row r="14" spans="1:3" ht="14.85" customHeight="1">
      <c r="A14" s="6" t="s">
        <v>28</v>
      </c>
      <c r="B14" s="7" t="s">
        <v>44</v>
      </c>
    </row>
    <row r="15" spans="1:3" ht="14.85" customHeight="1">
      <c r="A15" s="8" t="s">
        <v>29</v>
      </c>
      <c r="B15" s="6" t="s">
        <v>65</v>
      </c>
    </row>
    <row r="16" spans="1:3" ht="14.85" customHeight="1">
      <c r="A16" s="8" t="s">
        <v>30</v>
      </c>
      <c r="B16" s="6" t="s">
        <v>64</v>
      </c>
    </row>
    <row r="17" spans="1:2" ht="14.85" customHeight="1">
      <c r="A17" s="8" t="s">
        <v>31</v>
      </c>
      <c r="B17" s="6" t="s">
        <v>21</v>
      </c>
    </row>
    <row r="18" spans="1:2" ht="14.85" customHeight="1">
      <c r="A18" s="8" t="s">
        <v>33</v>
      </c>
      <c r="B18" s="6" t="s">
        <v>45</v>
      </c>
    </row>
    <row r="19" spans="1:2" ht="14.85" customHeight="1">
      <c r="A19" s="8" t="s">
        <v>32</v>
      </c>
      <c r="B19" s="6" t="s">
        <v>46</v>
      </c>
    </row>
    <row r="20" spans="1:2" ht="14.85" customHeight="1">
      <c r="A20" s="8" t="s">
        <v>34</v>
      </c>
      <c r="B20" s="6" t="s">
        <v>47</v>
      </c>
    </row>
    <row r="21" spans="1:2" ht="14.85" customHeight="1">
      <c r="A21" s="8" t="s">
        <v>77</v>
      </c>
      <c r="B21" s="6" t="s">
        <v>22</v>
      </c>
    </row>
    <row r="22" spans="1:2" ht="14.85" customHeight="1">
      <c r="A22" s="8" t="s">
        <v>78</v>
      </c>
      <c r="B22" s="6" t="s">
        <v>48</v>
      </c>
    </row>
    <row r="23" spans="1:2" ht="14.85" customHeight="1">
      <c r="A23" s="8" t="s">
        <v>79</v>
      </c>
      <c r="B23" s="6" t="s">
        <v>23</v>
      </c>
    </row>
    <row r="24" spans="1:2" ht="14.85" customHeight="1">
      <c r="A24" s="8" t="s">
        <v>121</v>
      </c>
      <c r="B24" s="6" t="s">
        <v>24</v>
      </c>
    </row>
    <row r="25" spans="1:2" ht="14.85" customHeight="1">
      <c r="A25" s="8" t="s">
        <v>80</v>
      </c>
      <c r="B25" s="6" t="s">
        <v>25</v>
      </c>
    </row>
    <row r="26" spans="1:2" ht="14.85" customHeight="1">
      <c r="A26" s="8" t="s">
        <v>35</v>
      </c>
      <c r="B26" s="6" t="s">
        <v>26</v>
      </c>
    </row>
    <row r="27" spans="1:2" ht="14.85" customHeight="1">
      <c r="A27" s="8" t="s">
        <v>81</v>
      </c>
      <c r="B27" s="6" t="s">
        <v>49</v>
      </c>
    </row>
    <row r="28" spans="1:2" ht="14.85" customHeight="1">
      <c r="A28" s="8" t="s">
        <v>82</v>
      </c>
      <c r="B28" s="6" t="s">
        <v>50</v>
      </c>
    </row>
    <row r="29" spans="1:2" ht="14.85" customHeight="1">
      <c r="A29" s="8" t="s">
        <v>83</v>
      </c>
      <c r="B29" s="6" t="s">
        <v>51</v>
      </c>
    </row>
    <row r="30" spans="1:2" ht="14.85" customHeight="1">
      <c r="B30" s="6" t="s">
        <v>27</v>
      </c>
    </row>
    <row r="31" spans="1:2" ht="14.85" customHeight="1">
      <c r="B31" s="6"/>
    </row>
    <row r="50" spans="1:1" ht="14.85" customHeight="1">
      <c r="A50" s="6"/>
    </row>
    <row r="51" spans="1:1" ht="14.85" customHeight="1">
      <c r="A51" s="6"/>
    </row>
    <row r="52" spans="1:1" ht="14.85" customHeight="1">
      <c r="A52" s="6"/>
    </row>
    <row r="53" spans="1:1" ht="14.85" customHeight="1">
      <c r="A53" s="6"/>
    </row>
    <row r="54" spans="1:1" ht="14.85" customHeight="1">
      <c r="A54" s="6"/>
    </row>
    <row r="55" spans="1:1" ht="14.85" customHeight="1">
      <c r="A55" s="6"/>
    </row>
    <row r="56" spans="1:1" ht="14.85" customHeight="1">
      <c r="A56" s="6"/>
    </row>
    <row r="57" spans="1:1" ht="14.85" customHeight="1">
      <c r="A57" s="6"/>
    </row>
    <row r="58" spans="1:1" ht="14.85" customHeight="1">
      <c r="A58" s="6"/>
    </row>
    <row r="59" spans="1:1" ht="14.85" customHeight="1">
      <c r="A59" s="6"/>
    </row>
    <row r="60" spans="1:1" ht="14.85" customHeight="1">
      <c r="A60" s="6"/>
    </row>
    <row r="61" spans="1:1" ht="14.85" customHeight="1">
      <c r="A61" s="6"/>
    </row>
    <row r="62" spans="1:1" ht="14.85" customHeight="1">
      <c r="A62" s="6"/>
    </row>
    <row r="63" spans="1:1" ht="14.85" customHeight="1">
      <c r="A63" s="6"/>
    </row>
    <row r="64" spans="1:1" ht="14.85" customHeight="1">
      <c r="A64" s="6"/>
    </row>
    <row r="65" spans="1:1" ht="14.85" customHeight="1">
      <c r="A65" s="6"/>
    </row>
    <row r="66" spans="1:1" ht="14.85" customHeight="1">
      <c r="A66" s="6"/>
    </row>
    <row r="67" spans="1:1" ht="14.85" customHeight="1">
      <c r="A67" s="6"/>
    </row>
    <row r="68" spans="1:1" ht="14.85" customHeight="1">
      <c r="A68" s="6"/>
    </row>
    <row r="69" spans="1:1" ht="14.85" customHeight="1">
      <c r="A69" s="6"/>
    </row>
    <row r="70" spans="1:1" ht="14.85" customHeight="1">
      <c r="A70" s="6"/>
    </row>
    <row r="71" spans="1:1" ht="14.85" customHeight="1">
      <c r="A71" s="6"/>
    </row>
    <row r="72" spans="1:1" ht="14.85" customHeight="1">
      <c r="A72" s="6"/>
    </row>
    <row r="73" spans="1:1" ht="14.85" customHeight="1">
      <c r="A73" s="6"/>
    </row>
    <row r="74" spans="1:1" ht="14.85" customHeight="1">
      <c r="A74" s="6"/>
    </row>
    <row r="75" spans="1:1" ht="14.85" customHeight="1">
      <c r="A75" s="6"/>
    </row>
    <row r="76" spans="1:1" ht="14.85" customHeight="1">
      <c r="A76" s="6"/>
    </row>
    <row r="77" spans="1:1" ht="14.85" customHeight="1">
      <c r="A77" s="6"/>
    </row>
    <row r="78" spans="1:1" ht="14.85" customHeight="1">
      <c r="A78" s="6"/>
    </row>
    <row r="79" spans="1:1" ht="14.85" customHeight="1">
      <c r="A79" s="7"/>
    </row>
    <row r="80" spans="1:1" ht="14.85" customHeight="1">
      <c r="A80" s="6"/>
    </row>
    <row r="81" spans="1:1" ht="14.85" customHeight="1">
      <c r="A81" s="6"/>
    </row>
    <row r="82" spans="1:1" ht="14.85" customHeight="1">
      <c r="A82" s="6"/>
    </row>
    <row r="83" spans="1:1" ht="14.85" customHeight="1">
      <c r="A83" s="6"/>
    </row>
    <row r="84" spans="1:1" ht="14.85" customHeight="1">
      <c r="A84" s="6"/>
    </row>
    <row r="85" spans="1:1" ht="14.85" customHeight="1">
      <c r="A85" s="6"/>
    </row>
    <row r="86" spans="1:1" ht="14.85" customHeight="1">
      <c r="A86" s="6"/>
    </row>
    <row r="87" spans="1:1" ht="14.85" customHeight="1">
      <c r="A87" s="6"/>
    </row>
    <row r="88" spans="1:1" ht="14.85" customHeight="1">
      <c r="A88" s="6"/>
    </row>
    <row r="89" spans="1:1" ht="14.85" customHeight="1">
      <c r="A89" s="6"/>
    </row>
    <row r="90" spans="1:1" ht="14.85" customHeight="1">
      <c r="A90" s="7"/>
    </row>
    <row r="91" spans="1:1" ht="14.85" customHeight="1">
      <c r="A91" s="7"/>
    </row>
    <row r="92" spans="1:1" ht="14.85" customHeight="1">
      <c r="A92" s="6"/>
    </row>
    <row r="93" spans="1:1" ht="14.85" customHeight="1">
      <c r="A93" s="6"/>
    </row>
    <row r="94" spans="1:1" ht="14.85" customHeight="1">
      <c r="A94" s="6"/>
    </row>
    <row r="95" spans="1:1" ht="14.85" customHeight="1">
      <c r="A95" s="6"/>
    </row>
    <row r="96" spans="1:1" ht="14.85" customHeight="1">
      <c r="A96" s="6"/>
    </row>
    <row r="97" spans="1:2" ht="14.85" customHeight="1">
      <c r="A97" s="6"/>
    </row>
    <row r="98" spans="1:2" ht="14.85" customHeight="1">
      <c r="A98" s="6"/>
    </row>
    <row r="99" spans="1:2" ht="14.85" customHeight="1">
      <c r="A99" s="6"/>
    </row>
    <row r="100" spans="1:2" ht="14.85" customHeight="1">
      <c r="A100" s="6"/>
    </row>
    <row r="101" spans="1:2" ht="14.85" customHeight="1">
      <c r="A101" s="6"/>
    </row>
    <row r="102" spans="1:2" ht="14.85" customHeight="1">
      <c r="A102" s="6"/>
    </row>
    <row r="103" spans="1:2" ht="14.85" customHeight="1">
      <c r="A103" s="6"/>
    </row>
    <row r="104" spans="1:2" ht="14.85" customHeight="1">
      <c r="A104" s="6"/>
      <c r="B104" s="6"/>
    </row>
    <row r="105" spans="1:2" ht="14.85" customHeight="1">
      <c r="A105" s="6"/>
    </row>
    <row r="106" spans="1:2" ht="14.85" customHeight="1">
      <c r="A106" s="6"/>
    </row>
    <row r="107" spans="1:2" ht="14.85" customHeight="1">
      <c r="A107" s="6"/>
    </row>
    <row r="108" spans="1:2" ht="14.85" customHeight="1">
      <c r="A108" s="6"/>
    </row>
    <row r="109" spans="1:2" ht="14.85" customHeight="1">
      <c r="A109" s="6"/>
    </row>
    <row r="110" spans="1:2" ht="14.85" customHeight="1">
      <c r="A110" s="6"/>
    </row>
    <row r="111" spans="1:2" ht="14.85" customHeight="1">
      <c r="A111" s="6"/>
    </row>
    <row r="112" spans="1:2" ht="14.85" customHeight="1">
      <c r="A112" s="6"/>
    </row>
    <row r="113" spans="1:1" ht="14.85" customHeight="1">
      <c r="A113" s="6"/>
    </row>
    <row r="114" spans="1:1" ht="14.85" customHeight="1">
      <c r="A114" s="6"/>
    </row>
    <row r="115" spans="1:1" ht="14.85" customHeight="1">
      <c r="A115" s="6"/>
    </row>
    <row r="116" spans="1:1" ht="14.85" customHeight="1">
      <c r="A116" s="6"/>
    </row>
    <row r="117" spans="1:1" ht="14.85" customHeight="1">
      <c r="A117" s="6"/>
    </row>
    <row r="118" spans="1:1" ht="14.85" customHeight="1">
      <c r="A118" s="6"/>
    </row>
    <row r="119" spans="1:1" ht="14.85" customHeight="1">
      <c r="A119" s="6"/>
    </row>
    <row r="120" spans="1:1" ht="14.85" customHeight="1">
      <c r="A120" s="6"/>
    </row>
    <row r="121" spans="1:1" ht="14.85" customHeight="1">
      <c r="A121" s="6"/>
    </row>
    <row r="122" spans="1:1" ht="14.85" customHeight="1">
      <c r="A122" s="6"/>
    </row>
    <row r="123" spans="1:1" ht="14.85" customHeight="1">
      <c r="A123" s="6"/>
    </row>
    <row r="124" spans="1:1" ht="14.85" customHeight="1">
      <c r="A124" s="6"/>
    </row>
    <row r="125" spans="1:1" ht="14.85" customHeight="1">
      <c r="A125" s="6"/>
    </row>
    <row r="126" spans="1:1" ht="14.85" customHeight="1">
      <c r="A126" s="6"/>
    </row>
    <row r="127" spans="1:1" ht="14.85" customHeight="1">
      <c r="A127" s="6"/>
    </row>
    <row r="128" spans="1:1" ht="14.85" customHeight="1">
      <c r="A128" s="6"/>
    </row>
    <row r="129" spans="1:1" ht="14.85" customHeight="1">
      <c r="A129" s="6"/>
    </row>
    <row r="130" spans="1:1" ht="14.85" customHeight="1">
      <c r="A130" s="6"/>
    </row>
    <row r="131" spans="1:1" ht="14.85" customHeight="1">
      <c r="A131" s="6"/>
    </row>
    <row r="132" spans="1:1" ht="14.85" customHeight="1">
      <c r="A132" s="6"/>
    </row>
    <row r="133" spans="1:1" ht="14.85" customHeight="1">
      <c r="A133" s="6"/>
    </row>
    <row r="134" spans="1:1" ht="14.85" customHeight="1">
      <c r="A134" s="6"/>
    </row>
    <row r="135" spans="1:1" ht="14.85" customHeight="1">
      <c r="A135" s="6"/>
    </row>
    <row r="136" spans="1:1" ht="14.85" customHeight="1">
      <c r="A136" s="6"/>
    </row>
    <row r="137" spans="1:1" ht="14.85" customHeight="1">
      <c r="A137" s="6"/>
    </row>
    <row r="138" spans="1:1" ht="14.85" customHeight="1">
      <c r="A138" s="6"/>
    </row>
    <row r="139" spans="1:1" ht="14.85" customHeight="1">
      <c r="A139" s="7"/>
    </row>
  </sheetData>
  <sortState xmlns:xlrd2="http://schemas.microsoft.com/office/spreadsheetml/2017/richdata2" ref="B105:B193">
    <sortCondition ref="B19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</vt:i4>
      </vt:variant>
    </vt:vector>
  </HeadingPairs>
  <TitlesOfParts>
    <vt:vector size="11" baseType="lpstr">
      <vt:lpstr>Recensement</vt:lpstr>
      <vt:lpstr>Recensement (2)</vt:lpstr>
      <vt:lpstr>CPF</vt:lpstr>
      <vt:lpstr>Données</vt:lpstr>
      <vt:lpstr>EP</vt:lpstr>
      <vt:lpstr>ÉTABLISSEMENTS</vt:lpstr>
      <vt:lpstr>ETS</vt:lpstr>
      <vt:lpstr>GRADES</vt:lpstr>
      <vt:lpstr>CPF!Zone_d_impression</vt:lpstr>
      <vt:lpstr>Recensement!Zone_d_impression</vt:lpstr>
      <vt:lpstr>'Recensement (2)'!Zone_d_impression</vt:lpstr>
    </vt:vector>
  </TitlesOfParts>
  <Company>ANFH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Dc5100MT</dc:creator>
  <cp:lastModifiedBy>AZZOPARDI Laurent</cp:lastModifiedBy>
  <cp:lastPrinted>2022-03-22T16:05:25Z</cp:lastPrinted>
  <dcterms:created xsi:type="dcterms:W3CDTF">2007-03-30T13:15:36Z</dcterms:created>
  <dcterms:modified xsi:type="dcterms:W3CDTF">2023-03-13T15:10:45Z</dcterms:modified>
</cp:coreProperties>
</file>