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quitaine\0 - ÉTUDES PROMOTIONNELLES\2024\RECENSEMENT SEMESTRE 2\"/>
    </mc:Choice>
  </mc:AlternateContent>
  <xr:revisionPtr revIDLastSave="0" documentId="13_ncr:1_{E0EA7D40-1548-4091-B40D-C1C9F51A72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ensement" sheetId="2" r:id="rId1"/>
    <sheet name="Recensement (2)" sheetId="6" r:id="rId2"/>
    <sheet name="CPF" sheetId="7" state="hidden" r:id="rId3"/>
    <sheet name="Données" sheetId="4" state="hidden" r:id="rId4"/>
  </sheets>
  <definedNames>
    <definedName name="ADMIS" localSheetId="1">Données!#REF!</definedName>
    <definedName name="ADMIS">Données!#REF!</definedName>
    <definedName name="Admission" localSheetId="1">Données!#REF!</definedName>
    <definedName name="Admission">Données!#REF!</definedName>
    <definedName name="EP">Données!$B$1:$B$31</definedName>
    <definedName name="ÉTABLISSEMENTS">Données!$A$1:$A$12</definedName>
    <definedName name="ETS">Données!$A$1</definedName>
    <definedName name="GRADES">Données!$A$14:$A$139</definedName>
    <definedName name="Report" localSheetId="1">Données!#REF!</definedName>
    <definedName name="Report">Données!#REF!</definedName>
    <definedName name="_xlnm.Print_Area" localSheetId="2">CPF!$A$1:$I$135</definedName>
    <definedName name="_xlnm.Print_Area" localSheetId="0">Recensement!$B$1:$AH$53</definedName>
    <definedName name="_xlnm.Print_Area" localSheetId="1">'Recensement (2)'!$A$1:$I$54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6" l="1"/>
  <c r="E35" i="6" l="1"/>
  <c r="E31" i="6"/>
  <c r="E30" i="6"/>
  <c r="G35" i="6" l="1"/>
  <c r="G31" i="6"/>
  <c r="H31" i="6"/>
  <c r="G30" i="6"/>
  <c r="AE6" i="2"/>
  <c r="AF6" i="2"/>
  <c r="AG6" i="2"/>
  <c r="AE7" i="2"/>
  <c r="AF7" i="2"/>
  <c r="AG7" i="2"/>
  <c r="AE8" i="2"/>
  <c r="AF8" i="2"/>
  <c r="AG8" i="2"/>
  <c r="AE9" i="2"/>
  <c r="AF9" i="2"/>
  <c r="AG9" i="2"/>
  <c r="AE10" i="2"/>
  <c r="AF10" i="2"/>
  <c r="AG10" i="2"/>
  <c r="AE11" i="2"/>
  <c r="AF11" i="2"/>
  <c r="AG11" i="2"/>
  <c r="AE12" i="2"/>
  <c r="AF12" i="2"/>
  <c r="AG12" i="2"/>
  <c r="AE13" i="2"/>
  <c r="AF13" i="2"/>
  <c r="AG13" i="2"/>
  <c r="AE14" i="2"/>
  <c r="AF14" i="2"/>
  <c r="AG14" i="2"/>
  <c r="AE15" i="2"/>
  <c r="AF15" i="2"/>
  <c r="AG15" i="2"/>
  <c r="AE16" i="2"/>
  <c r="AF16" i="2"/>
  <c r="AG16" i="2"/>
  <c r="AE17" i="2"/>
  <c r="AF17" i="2"/>
  <c r="AG17" i="2"/>
  <c r="AE18" i="2"/>
  <c r="AF18" i="2"/>
  <c r="AG18" i="2"/>
  <c r="AE19" i="2"/>
  <c r="AF19" i="2"/>
  <c r="AG19" i="2"/>
  <c r="AE20" i="2"/>
  <c r="AF20" i="2"/>
  <c r="AG20" i="2"/>
  <c r="AE21" i="2"/>
  <c r="AF21" i="2"/>
  <c r="AG21" i="2"/>
  <c r="AE22" i="2"/>
  <c r="AF22" i="2"/>
  <c r="AG22" i="2"/>
  <c r="AE23" i="2"/>
  <c r="AF23" i="2"/>
  <c r="AG23" i="2"/>
  <c r="AE24" i="2"/>
  <c r="AF24" i="2"/>
  <c r="AG24" i="2"/>
  <c r="AE25" i="2"/>
  <c r="AF25" i="2"/>
  <c r="AG25" i="2"/>
  <c r="AE26" i="2"/>
  <c r="AF26" i="2"/>
  <c r="AG26" i="2"/>
  <c r="AE27" i="2"/>
  <c r="AF27" i="2"/>
  <c r="AG27" i="2"/>
  <c r="AE28" i="2"/>
  <c r="AF28" i="2"/>
  <c r="AG28" i="2"/>
  <c r="AE29" i="2"/>
  <c r="AF29" i="2"/>
  <c r="AG29" i="2"/>
  <c r="AE30" i="2"/>
  <c r="AF30" i="2"/>
  <c r="AG30" i="2"/>
  <c r="AE31" i="2"/>
  <c r="AF31" i="2"/>
  <c r="AG31" i="2"/>
  <c r="AE32" i="2"/>
  <c r="AF32" i="2"/>
  <c r="AG32" i="2"/>
  <c r="AE33" i="2"/>
  <c r="AF33" i="2"/>
  <c r="AG33" i="2"/>
  <c r="AE34" i="2"/>
  <c r="AF34" i="2"/>
  <c r="AG34" i="2"/>
  <c r="AE35" i="2"/>
  <c r="AF35" i="2"/>
  <c r="AG35" i="2"/>
  <c r="AE36" i="2"/>
  <c r="AF36" i="2"/>
  <c r="AG36" i="2"/>
  <c r="AE37" i="2"/>
  <c r="AF37" i="2"/>
  <c r="AG37" i="2"/>
  <c r="AE38" i="2"/>
  <c r="AF38" i="2"/>
  <c r="AG38" i="2"/>
  <c r="AE39" i="2"/>
  <c r="AF39" i="2"/>
  <c r="AG39" i="2"/>
  <c r="AE40" i="2"/>
  <c r="AF40" i="2"/>
  <c r="AG40" i="2"/>
  <c r="AE41" i="2"/>
  <c r="AF41" i="2"/>
  <c r="AG41" i="2"/>
  <c r="AE42" i="2"/>
  <c r="AF42" i="2"/>
  <c r="AG42" i="2"/>
  <c r="AE43" i="2"/>
  <c r="AF43" i="2"/>
  <c r="AG43" i="2"/>
  <c r="AE44" i="2"/>
  <c r="AF44" i="2"/>
  <c r="AG44" i="2"/>
  <c r="AG5" i="2"/>
  <c r="AF5" i="2"/>
  <c r="AE5" i="2"/>
  <c r="AC6" i="2"/>
  <c r="AD6" i="2"/>
  <c r="AC7" i="2"/>
  <c r="AD7" i="2"/>
  <c r="AC8" i="2"/>
  <c r="AD8" i="2"/>
  <c r="AC9" i="2"/>
  <c r="AD9" i="2"/>
  <c r="AC10" i="2"/>
  <c r="AD10" i="2"/>
  <c r="AC11" i="2"/>
  <c r="AD11" i="2"/>
  <c r="AC12" i="2"/>
  <c r="AD12" i="2"/>
  <c r="AC13" i="2"/>
  <c r="AD13" i="2"/>
  <c r="AC14" i="2"/>
  <c r="AD14" i="2"/>
  <c r="AC15" i="2"/>
  <c r="AD15" i="2"/>
  <c r="AC16" i="2"/>
  <c r="AD16" i="2"/>
  <c r="AC17" i="2"/>
  <c r="AD17" i="2"/>
  <c r="AC18" i="2"/>
  <c r="AD18" i="2"/>
  <c r="AC19" i="2"/>
  <c r="AD19" i="2"/>
  <c r="AC20" i="2"/>
  <c r="AD20" i="2"/>
  <c r="AC21" i="2"/>
  <c r="AD21" i="2"/>
  <c r="AC22" i="2"/>
  <c r="AD22" i="2"/>
  <c r="AC23" i="2"/>
  <c r="AD23" i="2"/>
  <c r="AC24" i="2"/>
  <c r="AD24" i="2"/>
  <c r="AC25" i="2"/>
  <c r="AD25" i="2"/>
  <c r="AC26" i="2"/>
  <c r="AD26" i="2"/>
  <c r="AC27" i="2"/>
  <c r="AD27" i="2"/>
  <c r="AC28" i="2"/>
  <c r="AD28" i="2"/>
  <c r="AC29" i="2"/>
  <c r="AD29" i="2"/>
  <c r="AC30" i="2"/>
  <c r="AD30" i="2"/>
  <c r="AC31" i="2"/>
  <c r="AD31" i="2"/>
  <c r="AC32" i="2"/>
  <c r="AD32" i="2"/>
  <c r="AC33" i="2"/>
  <c r="AD33" i="2"/>
  <c r="AC34" i="2"/>
  <c r="AD34" i="2"/>
  <c r="AC35" i="2"/>
  <c r="AD35" i="2"/>
  <c r="AC36" i="2"/>
  <c r="AD36" i="2"/>
  <c r="AC37" i="2"/>
  <c r="AD37" i="2"/>
  <c r="AC38" i="2"/>
  <c r="AD38" i="2"/>
  <c r="AC39" i="2"/>
  <c r="AD39" i="2"/>
  <c r="AC40" i="2"/>
  <c r="AD40" i="2"/>
  <c r="AC41" i="2"/>
  <c r="AD41" i="2"/>
  <c r="AC42" i="2"/>
  <c r="AD42" i="2"/>
  <c r="AC43" i="2"/>
  <c r="AD43" i="2"/>
  <c r="AC44" i="2"/>
  <c r="AD44" i="2"/>
  <c r="AD5" i="2"/>
  <c r="AC5" i="2"/>
  <c r="AA6" i="2"/>
  <c r="AB6" i="2"/>
  <c r="AA7" i="2"/>
  <c r="AB7" i="2"/>
  <c r="AA8" i="2"/>
  <c r="AB8" i="2"/>
  <c r="AA9" i="2"/>
  <c r="AB9" i="2"/>
  <c r="AA10" i="2"/>
  <c r="AB10" i="2"/>
  <c r="AA11" i="2"/>
  <c r="AB11" i="2"/>
  <c r="AA12" i="2"/>
  <c r="AB12" i="2"/>
  <c r="AA13" i="2"/>
  <c r="AB13" i="2"/>
  <c r="AA14" i="2"/>
  <c r="AB14" i="2"/>
  <c r="AA15" i="2"/>
  <c r="AB15" i="2"/>
  <c r="AA16" i="2"/>
  <c r="AB16" i="2"/>
  <c r="AA17" i="2"/>
  <c r="AB17" i="2"/>
  <c r="AA18" i="2"/>
  <c r="AB18" i="2"/>
  <c r="AA19" i="2"/>
  <c r="AB19" i="2"/>
  <c r="AA20" i="2"/>
  <c r="AB20" i="2"/>
  <c r="AA21" i="2"/>
  <c r="AB21" i="2"/>
  <c r="AA22" i="2"/>
  <c r="AB22" i="2"/>
  <c r="AA23" i="2"/>
  <c r="AB23" i="2"/>
  <c r="AA24" i="2"/>
  <c r="AB24" i="2"/>
  <c r="AA25" i="2"/>
  <c r="AB25" i="2"/>
  <c r="AA26" i="2"/>
  <c r="AB26" i="2"/>
  <c r="AA27" i="2"/>
  <c r="AB27" i="2"/>
  <c r="AA28" i="2"/>
  <c r="AB28" i="2"/>
  <c r="AA29" i="2"/>
  <c r="AB29" i="2"/>
  <c r="AA30" i="2"/>
  <c r="AB30" i="2"/>
  <c r="AA31" i="2"/>
  <c r="AB31" i="2"/>
  <c r="AA32" i="2"/>
  <c r="AB32" i="2"/>
  <c r="AA33" i="2"/>
  <c r="AB33" i="2"/>
  <c r="AA34" i="2"/>
  <c r="AB34" i="2"/>
  <c r="AA35" i="2"/>
  <c r="AB35" i="2"/>
  <c r="AA36" i="2"/>
  <c r="AB36" i="2"/>
  <c r="AA37" i="2"/>
  <c r="AB37" i="2"/>
  <c r="AA38" i="2"/>
  <c r="AB38" i="2"/>
  <c r="AA39" i="2"/>
  <c r="AB39" i="2"/>
  <c r="AA40" i="2"/>
  <c r="AB40" i="2"/>
  <c r="AA41" i="2"/>
  <c r="AB41" i="2"/>
  <c r="AA42" i="2"/>
  <c r="AB42" i="2"/>
  <c r="AA43" i="2"/>
  <c r="AB43" i="2"/>
  <c r="AA44" i="2"/>
  <c r="AB44" i="2"/>
  <c r="AB5" i="2"/>
  <c r="AA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5" i="2"/>
  <c r="Z45" i="2"/>
  <c r="Z46" i="2" s="1"/>
  <c r="V6" i="2"/>
  <c r="W6" i="2"/>
  <c r="X6" i="2"/>
  <c r="Y6" i="2"/>
  <c r="V7" i="2"/>
  <c r="W7" i="2"/>
  <c r="X7" i="2"/>
  <c r="Y7" i="2"/>
  <c r="V8" i="2"/>
  <c r="W8" i="2"/>
  <c r="X8" i="2"/>
  <c r="Y8" i="2"/>
  <c r="V9" i="2"/>
  <c r="W9" i="2"/>
  <c r="X9" i="2"/>
  <c r="Y9" i="2"/>
  <c r="V10" i="2"/>
  <c r="W10" i="2"/>
  <c r="X10" i="2"/>
  <c r="Y10" i="2"/>
  <c r="V11" i="2"/>
  <c r="W11" i="2"/>
  <c r="X11" i="2"/>
  <c r="Y11" i="2"/>
  <c r="V12" i="2"/>
  <c r="W12" i="2"/>
  <c r="X12" i="2"/>
  <c r="Y12" i="2"/>
  <c r="V13" i="2"/>
  <c r="W13" i="2"/>
  <c r="X13" i="2"/>
  <c r="Y13" i="2"/>
  <c r="V14" i="2"/>
  <c r="W14" i="2"/>
  <c r="X14" i="2"/>
  <c r="Y14" i="2"/>
  <c r="V15" i="2"/>
  <c r="W15" i="2"/>
  <c r="X15" i="2"/>
  <c r="Y15" i="2"/>
  <c r="V16" i="2"/>
  <c r="W16" i="2"/>
  <c r="X16" i="2"/>
  <c r="Y16" i="2"/>
  <c r="V17" i="2"/>
  <c r="W17" i="2"/>
  <c r="X17" i="2"/>
  <c r="Y17" i="2"/>
  <c r="V18" i="2"/>
  <c r="W18" i="2"/>
  <c r="X18" i="2"/>
  <c r="Y18" i="2"/>
  <c r="V19" i="2"/>
  <c r="W19" i="2"/>
  <c r="X19" i="2"/>
  <c r="Y19" i="2"/>
  <c r="V20" i="2"/>
  <c r="W20" i="2"/>
  <c r="X20" i="2"/>
  <c r="Y20" i="2"/>
  <c r="V21" i="2"/>
  <c r="W21" i="2"/>
  <c r="X21" i="2"/>
  <c r="Y21" i="2"/>
  <c r="V22" i="2"/>
  <c r="W22" i="2"/>
  <c r="X22" i="2"/>
  <c r="Y22" i="2"/>
  <c r="V23" i="2"/>
  <c r="W23" i="2"/>
  <c r="X23" i="2"/>
  <c r="Y23" i="2"/>
  <c r="V24" i="2"/>
  <c r="W24" i="2"/>
  <c r="X24" i="2"/>
  <c r="Y24" i="2"/>
  <c r="V25" i="2"/>
  <c r="W25" i="2"/>
  <c r="X25" i="2"/>
  <c r="Y25" i="2"/>
  <c r="V26" i="2"/>
  <c r="W26" i="2"/>
  <c r="X26" i="2"/>
  <c r="Y26" i="2"/>
  <c r="V27" i="2"/>
  <c r="W27" i="2"/>
  <c r="X27" i="2"/>
  <c r="Y27" i="2"/>
  <c r="V28" i="2"/>
  <c r="W28" i="2"/>
  <c r="X28" i="2"/>
  <c r="Y28" i="2"/>
  <c r="V29" i="2"/>
  <c r="W29" i="2"/>
  <c r="X29" i="2"/>
  <c r="Y29" i="2"/>
  <c r="V30" i="2"/>
  <c r="W30" i="2"/>
  <c r="X30" i="2"/>
  <c r="Y30" i="2"/>
  <c r="V31" i="2"/>
  <c r="W31" i="2"/>
  <c r="X31" i="2"/>
  <c r="Y31" i="2"/>
  <c r="V32" i="2"/>
  <c r="W32" i="2"/>
  <c r="X32" i="2"/>
  <c r="Y32" i="2"/>
  <c r="V33" i="2"/>
  <c r="W33" i="2"/>
  <c r="X33" i="2"/>
  <c r="Y33" i="2"/>
  <c r="V34" i="2"/>
  <c r="W34" i="2"/>
  <c r="X34" i="2"/>
  <c r="Y34" i="2"/>
  <c r="V35" i="2"/>
  <c r="W35" i="2"/>
  <c r="X35" i="2"/>
  <c r="Y35" i="2"/>
  <c r="V36" i="2"/>
  <c r="W36" i="2"/>
  <c r="X36" i="2"/>
  <c r="Y36" i="2"/>
  <c r="V37" i="2"/>
  <c r="W37" i="2"/>
  <c r="X37" i="2"/>
  <c r="Y37" i="2"/>
  <c r="V38" i="2"/>
  <c r="W38" i="2"/>
  <c r="X38" i="2"/>
  <c r="Y38" i="2"/>
  <c r="V39" i="2"/>
  <c r="W39" i="2"/>
  <c r="X39" i="2"/>
  <c r="Y39" i="2"/>
  <c r="V40" i="2"/>
  <c r="W40" i="2"/>
  <c r="X40" i="2"/>
  <c r="Y40" i="2"/>
  <c r="V41" i="2"/>
  <c r="W41" i="2"/>
  <c r="X41" i="2"/>
  <c r="Y41" i="2"/>
  <c r="V42" i="2"/>
  <c r="W42" i="2"/>
  <c r="X42" i="2"/>
  <c r="Y42" i="2"/>
  <c r="V43" i="2"/>
  <c r="W43" i="2"/>
  <c r="X43" i="2"/>
  <c r="Y43" i="2"/>
  <c r="V44" i="2"/>
  <c r="W44" i="2"/>
  <c r="X44" i="2"/>
  <c r="Y44" i="2"/>
  <c r="Y5" i="2"/>
  <c r="X5" i="2"/>
  <c r="W5" i="2"/>
  <c r="V5" i="2"/>
  <c r="H35" i="6" l="1"/>
  <c r="I35" i="6" s="1"/>
  <c r="I31" i="6"/>
  <c r="H30" i="6"/>
  <c r="I30" i="6" s="1"/>
  <c r="Y45" i="2"/>
  <c r="Y46" i="2" s="1"/>
  <c r="X45" i="2"/>
  <c r="X46" i="2" s="1"/>
  <c r="W45" i="2"/>
  <c r="W46" i="2" s="1"/>
  <c r="F18" i="6"/>
  <c r="D18" i="6"/>
  <c r="E18" i="6" s="1"/>
  <c r="F17" i="6"/>
  <c r="D17" i="6"/>
  <c r="F16" i="6"/>
  <c r="D16" i="6"/>
  <c r="F19" i="6"/>
  <c r="D19" i="6"/>
  <c r="E19" i="6" s="1"/>
  <c r="G19" i="6"/>
  <c r="G18" i="6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U5" i="2"/>
  <c r="T5" i="2"/>
  <c r="O6" i="2"/>
  <c r="P6" i="2"/>
  <c r="Q6" i="2"/>
  <c r="R6" i="2"/>
  <c r="S6" i="2"/>
  <c r="O7" i="2"/>
  <c r="P7" i="2"/>
  <c r="Q7" i="2"/>
  <c r="R7" i="2"/>
  <c r="S7" i="2"/>
  <c r="O8" i="2"/>
  <c r="P8" i="2"/>
  <c r="Q8" i="2"/>
  <c r="R8" i="2"/>
  <c r="S8" i="2"/>
  <c r="O9" i="2"/>
  <c r="P9" i="2"/>
  <c r="Q9" i="2"/>
  <c r="R9" i="2"/>
  <c r="S9" i="2"/>
  <c r="O10" i="2"/>
  <c r="P10" i="2"/>
  <c r="Q10" i="2"/>
  <c r="R10" i="2"/>
  <c r="S10" i="2"/>
  <c r="O11" i="2"/>
  <c r="P11" i="2"/>
  <c r="Q11" i="2"/>
  <c r="R11" i="2"/>
  <c r="S11" i="2"/>
  <c r="O12" i="2"/>
  <c r="P12" i="2"/>
  <c r="Q12" i="2"/>
  <c r="R12" i="2"/>
  <c r="S12" i="2"/>
  <c r="O13" i="2"/>
  <c r="P13" i="2"/>
  <c r="Q13" i="2"/>
  <c r="R13" i="2"/>
  <c r="S13" i="2"/>
  <c r="O14" i="2"/>
  <c r="P14" i="2"/>
  <c r="Q14" i="2"/>
  <c r="R14" i="2"/>
  <c r="S14" i="2"/>
  <c r="O15" i="2"/>
  <c r="P15" i="2"/>
  <c r="Q15" i="2"/>
  <c r="R15" i="2"/>
  <c r="S15" i="2"/>
  <c r="O16" i="2"/>
  <c r="P16" i="2"/>
  <c r="Q16" i="2"/>
  <c r="R16" i="2"/>
  <c r="S16" i="2"/>
  <c r="O17" i="2"/>
  <c r="P17" i="2"/>
  <c r="Q17" i="2"/>
  <c r="R17" i="2"/>
  <c r="S17" i="2"/>
  <c r="O18" i="2"/>
  <c r="P18" i="2"/>
  <c r="Q18" i="2"/>
  <c r="R18" i="2"/>
  <c r="S18" i="2"/>
  <c r="O19" i="2"/>
  <c r="P19" i="2"/>
  <c r="Q19" i="2"/>
  <c r="R19" i="2"/>
  <c r="S19" i="2"/>
  <c r="O20" i="2"/>
  <c r="P20" i="2"/>
  <c r="Q20" i="2"/>
  <c r="R20" i="2"/>
  <c r="S20" i="2"/>
  <c r="O21" i="2"/>
  <c r="P21" i="2"/>
  <c r="Q21" i="2"/>
  <c r="R21" i="2"/>
  <c r="S21" i="2"/>
  <c r="O22" i="2"/>
  <c r="P22" i="2"/>
  <c r="Q22" i="2"/>
  <c r="R22" i="2"/>
  <c r="S22" i="2"/>
  <c r="O23" i="2"/>
  <c r="P23" i="2"/>
  <c r="Q23" i="2"/>
  <c r="R23" i="2"/>
  <c r="S23" i="2"/>
  <c r="O24" i="2"/>
  <c r="P24" i="2"/>
  <c r="Q24" i="2"/>
  <c r="R24" i="2"/>
  <c r="S24" i="2"/>
  <c r="O25" i="2"/>
  <c r="P25" i="2"/>
  <c r="Q25" i="2"/>
  <c r="R25" i="2"/>
  <c r="S25" i="2"/>
  <c r="O26" i="2"/>
  <c r="P26" i="2"/>
  <c r="Q26" i="2"/>
  <c r="R26" i="2"/>
  <c r="S26" i="2"/>
  <c r="O27" i="2"/>
  <c r="P27" i="2"/>
  <c r="Q27" i="2"/>
  <c r="R27" i="2"/>
  <c r="S27" i="2"/>
  <c r="O28" i="2"/>
  <c r="P28" i="2"/>
  <c r="Q28" i="2"/>
  <c r="R28" i="2"/>
  <c r="S28" i="2"/>
  <c r="O29" i="2"/>
  <c r="P29" i="2"/>
  <c r="Q29" i="2"/>
  <c r="R29" i="2"/>
  <c r="S29" i="2"/>
  <c r="O30" i="2"/>
  <c r="P30" i="2"/>
  <c r="Q30" i="2"/>
  <c r="R30" i="2"/>
  <c r="S30" i="2"/>
  <c r="O31" i="2"/>
  <c r="P31" i="2"/>
  <c r="Q31" i="2"/>
  <c r="R31" i="2"/>
  <c r="S31" i="2"/>
  <c r="O32" i="2"/>
  <c r="P32" i="2"/>
  <c r="Q32" i="2"/>
  <c r="R32" i="2"/>
  <c r="S32" i="2"/>
  <c r="O33" i="2"/>
  <c r="P33" i="2"/>
  <c r="Q33" i="2"/>
  <c r="R33" i="2"/>
  <c r="S33" i="2"/>
  <c r="O34" i="2"/>
  <c r="P34" i="2"/>
  <c r="Q34" i="2"/>
  <c r="R34" i="2"/>
  <c r="S34" i="2"/>
  <c r="O35" i="2"/>
  <c r="P35" i="2"/>
  <c r="Q35" i="2"/>
  <c r="R35" i="2"/>
  <c r="S35" i="2"/>
  <c r="O36" i="2"/>
  <c r="P36" i="2"/>
  <c r="Q36" i="2"/>
  <c r="R36" i="2"/>
  <c r="S36" i="2"/>
  <c r="O37" i="2"/>
  <c r="P37" i="2"/>
  <c r="Q37" i="2"/>
  <c r="R37" i="2"/>
  <c r="S37" i="2"/>
  <c r="O38" i="2"/>
  <c r="P38" i="2"/>
  <c r="Q38" i="2"/>
  <c r="R38" i="2"/>
  <c r="S38" i="2"/>
  <c r="O39" i="2"/>
  <c r="P39" i="2"/>
  <c r="Q39" i="2"/>
  <c r="R39" i="2"/>
  <c r="S39" i="2"/>
  <c r="O40" i="2"/>
  <c r="P40" i="2"/>
  <c r="Q40" i="2"/>
  <c r="R40" i="2"/>
  <c r="S40" i="2"/>
  <c r="O41" i="2"/>
  <c r="P41" i="2"/>
  <c r="Q41" i="2"/>
  <c r="R41" i="2"/>
  <c r="S41" i="2"/>
  <c r="O42" i="2"/>
  <c r="P42" i="2"/>
  <c r="Q42" i="2"/>
  <c r="R42" i="2"/>
  <c r="S42" i="2"/>
  <c r="O43" i="2"/>
  <c r="P43" i="2"/>
  <c r="Q43" i="2"/>
  <c r="R43" i="2"/>
  <c r="S43" i="2"/>
  <c r="O44" i="2"/>
  <c r="P44" i="2"/>
  <c r="Q44" i="2"/>
  <c r="R44" i="2"/>
  <c r="S44" i="2"/>
  <c r="S5" i="2"/>
  <c r="R5" i="2"/>
  <c r="Q5" i="2"/>
  <c r="P5" i="2"/>
  <c r="O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5" i="2"/>
  <c r="H19" i="6" l="1"/>
  <c r="I19" i="6" s="1"/>
  <c r="H18" i="6"/>
  <c r="I18" i="6" s="1"/>
  <c r="K6" i="2" l="1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L5" i="2"/>
  <c r="K5" i="2"/>
  <c r="V45" i="2"/>
  <c r="V46" i="2" s="1"/>
  <c r="F15" i="6" l="1"/>
  <c r="D15" i="6"/>
  <c r="E15" i="6" l="1"/>
  <c r="G15" i="6" l="1"/>
  <c r="H15" i="6" s="1"/>
  <c r="I15" i="6" s="1"/>
  <c r="F47" i="2" l="1"/>
  <c r="G129" i="7" l="1"/>
  <c r="E128" i="7"/>
  <c r="E125" i="7"/>
  <c r="E122" i="7"/>
  <c r="E119" i="7"/>
  <c r="E116" i="7"/>
  <c r="E113" i="7"/>
  <c r="E110" i="7"/>
  <c r="E106" i="7"/>
  <c r="E103" i="7"/>
  <c r="E100" i="7"/>
  <c r="E97" i="7"/>
  <c r="E94" i="7"/>
  <c r="E91" i="7"/>
  <c r="E88" i="7"/>
  <c r="E85" i="7"/>
  <c r="E82" i="7"/>
  <c r="E79" i="7"/>
  <c r="E76" i="7"/>
  <c r="E73" i="7"/>
  <c r="E70" i="7"/>
  <c r="E67" i="7"/>
  <c r="E64" i="7"/>
  <c r="E61" i="7"/>
  <c r="E58" i="7"/>
  <c r="E55" i="7"/>
  <c r="E51" i="7"/>
  <c r="D128" i="7"/>
  <c r="D125" i="7"/>
  <c r="D122" i="7"/>
  <c r="D119" i="7"/>
  <c r="D116" i="7"/>
  <c r="D113" i="7"/>
  <c r="D110" i="7"/>
  <c r="D106" i="7"/>
  <c r="D103" i="7"/>
  <c r="D100" i="7"/>
  <c r="D97" i="7"/>
  <c r="D94" i="7"/>
  <c r="D91" i="7"/>
  <c r="D88" i="7"/>
  <c r="D85" i="7"/>
  <c r="D82" i="7"/>
  <c r="D79" i="7"/>
  <c r="D76" i="7"/>
  <c r="D73" i="7"/>
  <c r="D70" i="7"/>
  <c r="D67" i="7"/>
  <c r="D64" i="7"/>
  <c r="D61" i="7"/>
  <c r="D58" i="7"/>
  <c r="D55" i="7"/>
  <c r="D51" i="7"/>
  <c r="B128" i="7"/>
  <c r="B125" i="7"/>
  <c r="B122" i="7"/>
  <c r="B119" i="7"/>
  <c r="B116" i="7"/>
  <c r="B113" i="7"/>
  <c r="B110" i="7"/>
  <c r="B106" i="7"/>
  <c r="B103" i="7"/>
  <c r="B100" i="7"/>
  <c r="B97" i="7"/>
  <c r="B94" i="7"/>
  <c r="B91" i="7"/>
  <c r="B88" i="7"/>
  <c r="B85" i="7"/>
  <c r="B82" i="7"/>
  <c r="B79" i="7"/>
  <c r="B76" i="7"/>
  <c r="B73" i="7"/>
  <c r="B70" i="7"/>
  <c r="B67" i="7"/>
  <c r="B64" i="7"/>
  <c r="B61" i="7"/>
  <c r="B58" i="7"/>
  <c r="B55" i="7"/>
  <c r="B51" i="7"/>
  <c r="E48" i="7"/>
  <c r="E45" i="7"/>
  <c r="E42" i="7"/>
  <c r="E39" i="7"/>
  <c r="E36" i="7"/>
  <c r="E33" i="7"/>
  <c r="E30" i="7"/>
  <c r="E27" i="7"/>
  <c r="E24" i="7"/>
  <c r="E18" i="7"/>
  <c r="E15" i="7"/>
  <c r="E12" i="7"/>
  <c r="E9" i="7"/>
  <c r="E21" i="7" l="1"/>
  <c r="D48" i="7"/>
  <c r="B48" i="7"/>
  <c r="B45" i="7"/>
  <c r="D45" i="7"/>
  <c r="D42" i="7"/>
  <c r="D39" i="7"/>
  <c r="D36" i="7"/>
  <c r="D33" i="7"/>
  <c r="D30" i="7"/>
  <c r="D27" i="7"/>
  <c r="D24" i="7"/>
  <c r="D21" i="7"/>
  <c r="D18" i="7"/>
  <c r="D15" i="7"/>
  <c r="D12" i="7"/>
  <c r="D9" i="7"/>
  <c r="B42" i="7"/>
  <c r="B39" i="7"/>
  <c r="B36" i="7"/>
  <c r="B33" i="7"/>
  <c r="B30" i="7"/>
  <c r="B27" i="7"/>
  <c r="B24" i="7"/>
  <c r="B21" i="7"/>
  <c r="B18" i="7"/>
  <c r="B15" i="7"/>
  <c r="B12" i="7"/>
  <c r="B9" i="7"/>
  <c r="A3" i="7" l="1"/>
  <c r="E129" i="7" s="1"/>
  <c r="E37" i="6" l="1"/>
  <c r="E51" i="6"/>
  <c r="E32" i="6"/>
  <c r="E33" i="6"/>
  <c r="E34" i="6"/>
  <c r="G34" i="6" s="1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G51" i="6" l="1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/>
  <c r="G39" i="6"/>
  <c r="H39" i="6" s="1"/>
  <c r="G38" i="6"/>
  <c r="H38" i="6" s="1"/>
  <c r="G37" i="6"/>
  <c r="H37" i="6" s="1"/>
  <c r="H34" i="6"/>
  <c r="G33" i="6"/>
  <c r="H33" i="6" s="1"/>
  <c r="G32" i="6"/>
  <c r="H32" i="6"/>
  <c r="AA45" i="2"/>
  <c r="AA46" i="2" s="1"/>
  <c r="AB45" i="2"/>
  <c r="AB46" i="2" s="1"/>
  <c r="AC45" i="2"/>
  <c r="AC46" i="2" s="1"/>
  <c r="D22" i="6" s="1"/>
  <c r="AD45" i="2"/>
  <c r="AD46" i="2" s="1"/>
  <c r="D23" i="6" s="1"/>
  <c r="T45" i="2"/>
  <c r="T46" i="2" s="1"/>
  <c r="U45" i="2"/>
  <c r="U46" i="2" s="1"/>
  <c r="M45" i="2"/>
  <c r="N45" i="2"/>
  <c r="N46" i="2" l="1"/>
  <c r="F7" i="6" s="1"/>
  <c r="M46" i="2"/>
  <c r="F6" i="6" s="1"/>
  <c r="AE45" i="2"/>
  <c r="AE46" i="2" s="1"/>
  <c r="AF45" i="2"/>
  <c r="AF46" i="2" s="1"/>
  <c r="AG45" i="2"/>
  <c r="AG46" i="2" s="1"/>
  <c r="D21" i="6"/>
  <c r="D20" i="6"/>
  <c r="D7" i="6"/>
  <c r="D6" i="6"/>
  <c r="F22" i="6"/>
  <c r="F21" i="6"/>
  <c r="E21" i="6"/>
  <c r="F20" i="6"/>
  <c r="E20" i="6"/>
  <c r="E16" i="6"/>
  <c r="E17" i="6"/>
  <c r="E7" i="6"/>
  <c r="F23" i="6"/>
  <c r="E23" i="6"/>
  <c r="G23" i="6" s="1"/>
  <c r="E6" i="6"/>
  <c r="L45" i="2"/>
  <c r="L46" i="2" s="1"/>
  <c r="K45" i="2"/>
  <c r="E22" i="6"/>
  <c r="G22" i="6" s="1"/>
  <c r="D26" i="6" l="1"/>
  <c r="F26" i="6"/>
  <c r="D25" i="6"/>
  <c r="F25" i="6"/>
  <c r="D13" i="6"/>
  <c r="E13" i="6" s="1"/>
  <c r="F13" i="6"/>
  <c r="D14" i="6"/>
  <c r="E14" i="6" s="1"/>
  <c r="F14" i="6"/>
  <c r="G20" i="6"/>
  <c r="G21" i="6"/>
  <c r="G17" i="6"/>
  <c r="G16" i="6"/>
  <c r="G14" i="6"/>
  <c r="D5" i="6"/>
  <c r="G7" i="6"/>
  <c r="G6" i="6"/>
  <c r="H6" i="6"/>
  <c r="I6" i="6" s="1"/>
  <c r="H23" i="6"/>
  <c r="H7" i="6"/>
  <c r="H17" i="6"/>
  <c r="E26" i="6"/>
  <c r="G26" i="6" s="1"/>
  <c r="F5" i="6"/>
  <c r="E5" i="6"/>
  <c r="K46" i="2"/>
  <c r="D4" i="6" s="1"/>
  <c r="H22" i="6"/>
  <c r="D24" i="6"/>
  <c r="H21" i="6"/>
  <c r="H20" i="6"/>
  <c r="I20" i="6" s="1"/>
  <c r="R45" i="2"/>
  <c r="O45" i="2"/>
  <c r="Q45" i="2"/>
  <c r="S45" i="2"/>
  <c r="P45" i="2"/>
  <c r="I47" i="2"/>
  <c r="P46" i="2" l="1"/>
  <c r="F9" i="6" s="1"/>
  <c r="S46" i="2"/>
  <c r="F12" i="6" s="1"/>
  <c r="Q46" i="2"/>
  <c r="F10" i="6" s="1"/>
  <c r="O46" i="2"/>
  <c r="F8" i="6" s="1"/>
  <c r="R46" i="2"/>
  <c r="F11" i="6" s="1"/>
  <c r="G13" i="6"/>
  <c r="D9" i="6"/>
  <c r="D12" i="6"/>
  <c r="E12" i="6" s="1"/>
  <c r="D10" i="6"/>
  <c r="D11" i="6"/>
  <c r="E11" i="6" s="1"/>
  <c r="G5" i="6"/>
  <c r="I7" i="6"/>
  <c r="I23" i="6"/>
  <c r="H26" i="6"/>
  <c r="I26" i="6" s="1"/>
  <c r="I17" i="6"/>
  <c r="F24" i="6"/>
  <c r="E24" i="6"/>
  <c r="E25" i="6"/>
  <c r="F4" i="6"/>
  <c r="F27" i="6" s="1"/>
  <c r="E4" i="6"/>
  <c r="I22" i="6"/>
  <c r="D8" i="6"/>
  <c r="I21" i="6"/>
  <c r="H16" i="6"/>
  <c r="I16" i="6" s="1"/>
  <c r="H14" i="6"/>
  <c r="I14" i="6" s="1"/>
  <c r="H5" i="6"/>
  <c r="I5" i="6" s="1"/>
  <c r="H13" i="6" l="1"/>
  <c r="I13" i="6"/>
  <c r="G11" i="6"/>
  <c r="H11" i="6" s="1"/>
  <c r="I11" i="6" s="1"/>
  <c r="G12" i="6"/>
  <c r="H12" i="6" s="1"/>
  <c r="I12" i="6" s="1"/>
  <c r="G25" i="6"/>
  <c r="G24" i="6"/>
  <c r="G4" i="6"/>
  <c r="H24" i="6"/>
  <c r="I24" i="6" s="1"/>
  <c r="H4" i="6"/>
  <c r="H25" i="6"/>
  <c r="I25" i="6" s="1"/>
  <c r="I4" i="6" l="1"/>
  <c r="E8" i="6"/>
  <c r="A2" i="6"/>
  <c r="G8" i="6" l="1"/>
  <c r="H8" i="6" l="1"/>
  <c r="F53" i="6"/>
  <c r="I8" i="6" l="1"/>
  <c r="E9" i="6"/>
  <c r="E10" i="6"/>
  <c r="G9" i="6" l="1"/>
  <c r="E27" i="6"/>
  <c r="G10" i="6"/>
  <c r="H10" i="6" s="1"/>
  <c r="I32" i="6"/>
  <c r="I38" i="6"/>
  <c r="I42" i="6"/>
  <c r="I45" i="6"/>
  <c r="I44" i="6"/>
  <c r="I49" i="6"/>
  <c r="G27" i="6" l="1"/>
  <c r="H9" i="6"/>
  <c r="H27" i="6" s="1"/>
  <c r="I47" i="6"/>
  <c r="I37" i="6"/>
  <c r="I51" i="6"/>
  <c r="I33" i="6"/>
  <c r="I34" i="6"/>
  <c r="I50" i="6"/>
  <c r="I40" i="6"/>
  <c r="I41" i="6"/>
  <c r="I10" i="6"/>
  <c r="I43" i="6"/>
  <c r="I46" i="6"/>
  <c r="I39" i="6"/>
  <c r="I48" i="6"/>
  <c r="E36" i="6"/>
  <c r="G36" i="6" s="1"/>
  <c r="E52" i="6" l="1"/>
  <c r="E53" i="6" s="1"/>
  <c r="G52" i="6"/>
  <c r="G53" i="6" s="1"/>
  <c r="I9" i="6"/>
  <c r="I27" i="6" s="1"/>
  <c r="H36" i="6" l="1"/>
  <c r="I36" i="6" s="1"/>
  <c r="I52" i="6" s="1"/>
  <c r="H52" i="6" l="1"/>
  <c r="H53" i="6" s="1"/>
  <c r="I53" i="6"/>
</calcChain>
</file>

<file path=xl/sharedStrings.xml><?xml version="1.0" encoding="utf-8"?>
<sst xmlns="http://schemas.openxmlformats.org/spreadsheetml/2006/main" count="593" uniqueCount="160">
  <si>
    <t>Diplôme Préparateur Pharmacie Hospitalière</t>
  </si>
  <si>
    <t>DE Infirmier Anesthésiste</t>
  </si>
  <si>
    <t>DE Infirmier Bloc Opératoire</t>
  </si>
  <si>
    <t>AQU025 - CH PERIGUEUX</t>
  </si>
  <si>
    <t>AQU040 - CHU BORDEAUX</t>
  </si>
  <si>
    <t>AQU043 - CHS CADILLAC/GARONNE</t>
  </si>
  <si>
    <t>AQU051 - CH LIBOURNE</t>
  </si>
  <si>
    <t>AQU072 - CH MONT DE MARSAN</t>
  </si>
  <si>
    <t>AQU086 - CH AGEN</t>
  </si>
  <si>
    <t>AQU115 - CH COTE BASQUE BAYONNE</t>
  </si>
  <si>
    <t>AQU122 - CH PAU</t>
  </si>
  <si>
    <t>AQU123 - CHS PYRENEES PAU</t>
  </si>
  <si>
    <t>Déplacement</t>
  </si>
  <si>
    <t>Enseignement</t>
  </si>
  <si>
    <t>BP JEPS</t>
  </si>
  <si>
    <t>CAFERUIS</t>
  </si>
  <si>
    <t>DE Aide-Soignant</t>
  </si>
  <si>
    <t>DE Infirmier</t>
  </si>
  <si>
    <t>DE Puéricultrice</t>
  </si>
  <si>
    <t>Diplôme de Cadre de Santé</t>
  </si>
  <si>
    <t>AGENT</t>
  </si>
  <si>
    <t>Diplôme d'Assistant de Régulation Médicale</t>
  </si>
  <si>
    <t>Diplôme d'État de Masseur kinésithérapeute</t>
  </si>
  <si>
    <t>Diplôme d'État de Pédicure Podologue</t>
  </si>
  <si>
    <t>Diplôme d'État de Psychomotricien</t>
  </si>
  <si>
    <t>Diplôme d'État de Sage Femme</t>
  </si>
  <si>
    <t>Diplôme d'État de Technicien en analyses biomédicales</t>
  </si>
  <si>
    <t>Diplôme d'État d'Ergothérapeute</t>
  </si>
  <si>
    <t>Priorité</t>
  </si>
  <si>
    <t>Oui</t>
  </si>
  <si>
    <t>Non</t>
  </si>
  <si>
    <t>En attente</t>
  </si>
  <si>
    <t>Début</t>
  </si>
  <si>
    <t>Fin</t>
  </si>
  <si>
    <t>Diplôme d'État d'Assistant de Service Social</t>
  </si>
  <si>
    <t>Diplôme d'État d'Auxiliaire de Puériculture</t>
  </si>
  <si>
    <t>Diplôme d'État d'Infirmier en pratique avancée</t>
  </si>
  <si>
    <t>Diplôme d'État de Conseiller en Économie Sociale et Familiale</t>
  </si>
  <si>
    <t>Diplôme d'État de la Jeunesse, de l'Éducation Populaire et du Sport</t>
  </si>
  <si>
    <t>Diplôme d'État de Manipulateur d'Électroradiologie médicale</t>
  </si>
  <si>
    <t>Diplôme d'État de Moniteur Éducateur</t>
  </si>
  <si>
    <t>Diplôme d'État d'Éducateur de Jeunes Enfants</t>
  </si>
  <si>
    <t>Diplôme d'État d'Éducateur Spécialisé</t>
  </si>
  <si>
    <t>Diplôme d'État d'Éducateur Technique Spécialisé</t>
  </si>
  <si>
    <t>Sélectionner l'EP dans la liste</t>
  </si>
  <si>
    <t>Mobilisation CPF</t>
  </si>
  <si>
    <t>Sélectionner</t>
  </si>
  <si>
    <t>Nom organisme</t>
  </si>
  <si>
    <t>N° SIRET organisme</t>
  </si>
  <si>
    <t>SÉLECTIONNER VOTRE ÉTABLISSEMENT</t>
  </si>
  <si>
    <t>AQU041 - CH CHARLES PERRENS BORDEAUX</t>
  </si>
  <si>
    <t>FAVORABLE</t>
  </si>
  <si>
    <t>DÉFAVORABLE</t>
  </si>
  <si>
    <t>SÉLECTIONNER</t>
  </si>
  <si>
    <t>Étude Promotionnelle (Arrêté du 23/11/2009)</t>
  </si>
  <si>
    <t>ORGANISME DE FORMATION</t>
  </si>
  <si>
    <t>Certificat de capacité d'orthoptiste</t>
  </si>
  <si>
    <t>Certificat de capacité d'orthophoniste</t>
  </si>
  <si>
    <t>Traitement</t>
  </si>
  <si>
    <t>Total</t>
  </si>
  <si>
    <t>Montant prévisionnel des frais par nature de dépense pour 1 dossier</t>
  </si>
  <si>
    <t>DE d'Accompagnant Éducatif et Social</t>
  </si>
  <si>
    <t>Signature de l'ordonnateur</t>
  </si>
  <si>
    <t>AQU066 - CH DAX</t>
  </si>
  <si>
    <t xml:space="preserve">le, </t>
  </si>
  <si>
    <t>Nombre total de demandes</t>
  </si>
  <si>
    <t>Financement des dossiers</t>
  </si>
  <si>
    <t>Fonds ANFH</t>
  </si>
  <si>
    <t>Fonds ETS*</t>
  </si>
  <si>
    <t>Prise en charge plafonnée</t>
  </si>
  <si>
    <t xml:space="preserve">Total prise en charge plafonnée : </t>
  </si>
  <si>
    <r>
      <t xml:space="preserve">ACTION DE FORMATION </t>
    </r>
    <r>
      <rPr>
        <b/>
        <sz val="12"/>
        <rFont val="Verdana"/>
        <family val="2"/>
      </rPr>
      <t>(Dossier d'agent admis sur liste principale)</t>
    </r>
  </si>
  <si>
    <t xml:space="preserve">Total prise en charge : </t>
  </si>
  <si>
    <t>Fonds ETS* : Le montant financé par l'établissement sera impacté sur le budget N+1 en priorité</t>
  </si>
  <si>
    <t xml:space="preserve">Seuls les dossiers d'agent admis sur liste principale seront examinés. Joindre impérativement l'attestation de recevabilité </t>
  </si>
  <si>
    <t>NOM Prénom *</t>
  </si>
  <si>
    <t>Cachet de l'établissement</t>
  </si>
  <si>
    <t>ANFH AQUITAINE</t>
  </si>
  <si>
    <t>232 avenue du Haut Lévêque</t>
  </si>
  <si>
    <t>33615 PESSAC Cedex</t>
  </si>
  <si>
    <t>Laurent AZZOPARDI - l.azzopardi @anfh.fr - 05 57 35 01 73</t>
  </si>
  <si>
    <t>Pantxika HIRIGOYEN - p.hirigoyen@anfh.fr - 05 57 35 01 71</t>
  </si>
  <si>
    <r>
      <t xml:space="preserve">AGENT - </t>
    </r>
    <r>
      <rPr>
        <b/>
        <sz val="24"/>
        <rFont val="Futura Lt BT"/>
        <family val="2"/>
      </rPr>
      <t>Joindre le dernier bulletin de salaire</t>
    </r>
  </si>
  <si>
    <t>Signature de l'agent</t>
  </si>
  <si>
    <t>N° INSEE</t>
  </si>
  <si>
    <t>Heures CPF</t>
  </si>
  <si>
    <t>Signature</t>
  </si>
  <si>
    <t>NOM PRENOM</t>
  </si>
  <si>
    <t>Grade</t>
  </si>
  <si>
    <t>Étude Promotionnelle</t>
  </si>
  <si>
    <t>Coût de la formation</t>
  </si>
  <si>
    <t>l.azzopardi @anfh.fr - 05 57 35 01 73</t>
  </si>
  <si>
    <t>p.hirigoyen@anfh.fr - 05 57 35 01 71</t>
  </si>
  <si>
    <t>AQU106 - CHD LA CANDELIE</t>
  </si>
  <si>
    <t>* L'établissement s'engage à fournir la liste complète des agents au plus tard le 14 juin 2024.</t>
  </si>
  <si>
    <t>DE AS (Plafond 30.000€) - Grade forfait traitement mensuel 3.050€</t>
  </si>
  <si>
    <t>CADRE (Plafond 41.000€) - Grade forfait traitement mensuel 3.960€</t>
  </si>
  <si>
    <t>CAFERUIS (Plafond 19.000€) - Grade forfait traitement mensuel 3.650€</t>
  </si>
  <si>
    <t>CAFERUIS 3.050€</t>
  </si>
  <si>
    <t>CAFERUIS 3.650€</t>
  </si>
  <si>
    <t>CAFERUIS 4.360€</t>
  </si>
  <si>
    <t>DEAS 3.050€</t>
  </si>
  <si>
    <t>CADRE 3.960€</t>
  </si>
  <si>
    <t>CADRE 4.360€</t>
  </si>
  <si>
    <t>DE PUER. (Plafond 41.000€) - Grade forfait traitement mensuel 3.960€</t>
  </si>
  <si>
    <t>PHARMACIE (Plafond 34.000€) - Grade forfait traitement mensuel 3.650€</t>
  </si>
  <si>
    <t>DE PUER 3.960€</t>
  </si>
  <si>
    <t>DE PUER 4.360€</t>
  </si>
  <si>
    <t>PHARMACIE (Plafond 34.000€) - Grade forfait traitement mensuel 3.450€</t>
  </si>
  <si>
    <t>IADE (Plafond 85.000€) - Grade forfait traitement mensuel 3.960€</t>
  </si>
  <si>
    <t>IADE (Plafond 85.000€) - Grade forfait traitement mensuel Cat.A 4.360€</t>
  </si>
  <si>
    <t>IADE 3.960€</t>
  </si>
  <si>
    <t>IADE 4.360€</t>
  </si>
  <si>
    <t>IBODE 3.960€</t>
  </si>
  <si>
    <t>IBODE 4.360€</t>
  </si>
  <si>
    <t>IBODE (Plafond 85.000€) - Grade forfait traitement mensuel 3.960€</t>
  </si>
  <si>
    <t>IBODE (Plafond 85.000€) - Grade forfait traitement mensuel Cat.A 4.360€</t>
  </si>
  <si>
    <t>IDE 3.050€</t>
  </si>
  <si>
    <t>IDE 3.450€</t>
  </si>
  <si>
    <t>IDE 3.650€</t>
  </si>
  <si>
    <t>IDE (Plafond 98.000€) - Grade forfait traitement mensuel 3.050€</t>
  </si>
  <si>
    <t>IDE (Plafond 98.000€) - Grade forfait traitement mensuel 3.450€</t>
  </si>
  <si>
    <t>IDE (Plafond 98.000€) -Grade forfait traitement mensuel Cat.B 3.650€</t>
  </si>
  <si>
    <t>Prise en charge 75% du coût du dossier</t>
  </si>
  <si>
    <t>CAFERUIS (Plafond 19.000€) - Grade forfait traitement mensuel 3.050€</t>
  </si>
  <si>
    <t>3.050€</t>
  </si>
  <si>
    <t>3.450€</t>
  </si>
  <si>
    <t>3.650€</t>
  </si>
  <si>
    <t>3.960€</t>
  </si>
  <si>
    <t>4.360€</t>
  </si>
  <si>
    <t>DEAS 3.450€</t>
  </si>
  <si>
    <t>Grade correspondant au forfait*</t>
  </si>
  <si>
    <t>* Grade correspondant au forfait</t>
  </si>
  <si>
    <t>Aide-soignant - Accompagnant éducatif et social - Auxiliaire puériculture - Ouvrier professionnel</t>
  </si>
  <si>
    <t>Infirmier - Infirmier bloc opératoire</t>
  </si>
  <si>
    <t>Autres grades catégorie A</t>
  </si>
  <si>
    <t>Adjoint administratif - Agent d'entretien qualifié - Agents des Services Hospitaliers Qualifiés - Autres grades catégorie C</t>
  </si>
  <si>
    <t>Assistant de service social - Educateur spécialisé - Préparateur pharmacie - Autres grades catégorie B</t>
  </si>
  <si>
    <t>CAFERUIS 3.450€</t>
  </si>
  <si>
    <t>DE AS (Plafond 30.000€) - Grade forfait traitement mensuel 3.450€</t>
  </si>
  <si>
    <t>CADRE (Plafond 41.000€) - Grade forfait traitement mensuel 4.360€</t>
  </si>
  <si>
    <t>CAFERUIS 3.960€</t>
  </si>
  <si>
    <t>CAFERUIS (Plafond 19.000€) - Grade forfait traitement mensuel 3.450€</t>
  </si>
  <si>
    <t>CAFERUIS (Plafond 19.000€) - Grade forfait traitement mensuel 3.960€</t>
  </si>
  <si>
    <t>CAFERUIS (Plafond 19.000€) - Grade forfait traitement mensuel 4.360€</t>
  </si>
  <si>
    <t>DE PUER. (Plafond 41.000€) - Grade forfait traitement mensuel 4.360€</t>
  </si>
  <si>
    <t>PHARMA 3.650€</t>
  </si>
  <si>
    <t>PHARMA 3.050€</t>
  </si>
  <si>
    <t>PHARMA 3.450€</t>
  </si>
  <si>
    <t>PHARMA 3.960€</t>
  </si>
  <si>
    <t>PHARMA 4.360€</t>
  </si>
  <si>
    <t>PHARMACIE (Plafond 34.000€) - Grade forfait traitement mensuel 3.050€</t>
  </si>
  <si>
    <t>PHARMACIE (Plafond 34.000€) - Grade forfait traitement mensuel 3.960€</t>
  </si>
  <si>
    <t>PHARMACIE (Plafond 34.000€) - Grade forfait traitement mensuel 4.360€</t>
  </si>
  <si>
    <t>Sélectionner le forfait</t>
  </si>
  <si>
    <t>Brevet d'Etat d'animateur technicien de la jeunesse et de l'éducation populaire</t>
  </si>
  <si>
    <t>Brevet professionnel de la jeunesse, de l'éducation populaire et du sport</t>
  </si>
  <si>
    <t xml:space="preserve">Diplôme d'Etat d'accompagnant éducatif et social </t>
  </si>
  <si>
    <t xml:space="preserve">Total prise en charge 75% du coût du dossier : </t>
  </si>
  <si>
    <t>Date du CSE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</si>
</sst>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[&gt;=103000000000000]##&quot; &quot;##&quot; &quot;#####&quot; &quot;##&quot; | &quot;##;##&quot; &quot;###&quot; &quot;###&quot; &quot;#####"/>
    <numFmt numFmtId="167" formatCode="[$-F800]dddd\,\ mmmm\ dd\,\ yyyy"/>
    <numFmt numFmtId="168" formatCode="[&gt;=3000000000000]#&quot; &quot;##&quot; &quot;##&quot; &quot;##&quot; &quot;###&quot; &quot;###&quot; | &quot;##;#&quot; &quot;##&quot; &quot;##&quot; &quot;##&quot; &quot;###&quot; &quot;###"/>
    <numFmt numFmtId="169" formatCode="###&quot; &quot;###&quot; &quot;###"/>
    <numFmt numFmtId="170" formatCode="#,##0.00\ &quot;€&quot;"/>
    <numFmt numFmtId="171" formatCode="#,##0\ &quot;€&quot;"/>
  </numFmts>
  <fonts count="53" x14ac:knownFonts="1">
    <font>
      <sz val="10"/>
      <name val="Futura Md BT"/>
    </font>
    <font>
      <sz val="8"/>
      <name val="Futura Md BT"/>
      <family val="2"/>
    </font>
    <font>
      <b/>
      <sz val="25"/>
      <color rgb="FF000000"/>
      <name val="Verdana"/>
      <family val="2"/>
    </font>
    <font>
      <b/>
      <sz val="16"/>
      <color rgb="FF00000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0"/>
      <name val="Futura Md BT"/>
      <family val="2"/>
    </font>
    <font>
      <sz val="5"/>
      <name val="Verdana"/>
      <family val="2"/>
    </font>
    <font>
      <sz val="8"/>
      <name val="Verdana"/>
      <family val="2"/>
    </font>
    <font>
      <b/>
      <sz val="12"/>
      <color rgb="FF000000"/>
      <name val="Verdana"/>
      <family val="2"/>
    </font>
    <font>
      <b/>
      <sz val="10"/>
      <name val="Verdana"/>
      <family val="2"/>
    </font>
    <font>
      <b/>
      <sz val="25"/>
      <name val="Verdana"/>
      <family val="2"/>
    </font>
    <font>
      <b/>
      <sz val="24"/>
      <name val="Verdana"/>
      <family val="2"/>
    </font>
    <font>
      <sz val="24"/>
      <name val="Verdana"/>
      <family val="2"/>
    </font>
    <font>
      <sz val="11"/>
      <color theme="0"/>
      <name val="Verdana"/>
      <family val="2"/>
    </font>
    <font>
      <b/>
      <sz val="11"/>
      <color theme="0"/>
      <name val="Verdana"/>
      <family val="2"/>
    </font>
    <font>
      <b/>
      <sz val="24"/>
      <name val="Futura Lt BT"/>
    </font>
    <font>
      <b/>
      <sz val="16"/>
      <name val="Futura Lt BT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24"/>
      <color theme="0"/>
      <name val="Futura Lt BT"/>
      <family val="2"/>
    </font>
    <font>
      <b/>
      <sz val="16"/>
      <color theme="0"/>
      <name val="Futura Lt BT"/>
      <family val="2"/>
    </font>
    <font>
      <sz val="24"/>
      <color theme="0"/>
      <name val="Arial"/>
      <family val="2"/>
    </font>
    <font>
      <sz val="24"/>
      <color theme="1"/>
      <name val="Arial"/>
      <family val="2"/>
    </font>
    <font>
      <sz val="12"/>
      <color theme="0"/>
      <name val="Futura Lt BT"/>
      <family val="2"/>
    </font>
    <font>
      <sz val="12"/>
      <color theme="0"/>
      <name val="Arial"/>
      <family val="2"/>
    </font>
    <font>
      <sz val="12"/>
      <color theme="4" tint="-0.499984740745262"/>
      <name val="Arial"/>
      <family val="2"/>
    </font>
    <font>
      <sz val="16"/>
      <color theme="0"/>
      <name val="Arial"/>
      <family val="2"/>
    </font>
    <font>
      <sz val="16"/>
      <color theme="4" tint="-0.499984740745262"/>
      <name val="Arial"/>
      <family val="2"/>
    </font>
    <font>
      <b/>
      <sz val="24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sz val="11"/>
      <color theme="1"/>
      <name val="Arial"/>
      <family val="2"/>
    </font>
    <font>
      <sz val="5"/>
      <color theme="8" tint="-0.249977111117893"/>
      <name val="Futura Lt BT"/>
    </font>
    <font>
      <b/>
      <sz val="5"/>
      <color theme="0"/>
      <name val="Futura Lt BT"/>
    </font>
    <font>
      <sz val="5"/>
      <color theme="0"/>
      <name val="Futura Lt BT"/>
    </font>
    <font>
      <sz val="5"/>
      <color theme="4" tint="-0.499984740745262"/>
      <name val="Futura Lt BT"/>
    </font>
    <font>
      <sz val="5"/>
      <name val="Futura Lt BT"/>
    </font>
    <font>
      <b/>
      <sz val="5"/>
      <name val="Futura Lt BT"/>
    </font>
    <font>
      <b/>
      <sz val="12"/>
      <name val="Futura Lt BT"/>
    </font>
    <font>
      <sz val="12"/>
      <name val="Futura Lt BT"/>
    </font>
    <font>
      <b/>
      <sz val="5"/>
      <name val="Futura Lt BT"/>
      <family val="2"/>
    </font>
    <font>
      <sz val="5"/>
      <name val="Arial"/>
      <family val="2"/>
    </font>
    <font>
      <sz val="5"/>
      <name val="Futura Lt BT"/>
      <family val="2"/>
    </font>
    <font>
      <b/>
      <sz val="20"/>
      <color theme="0" tint="-4.9989318521683403E-2"/>
      <name val="Futura Lt BT"/>
    </font>
    <font>
      <b/>
      <sz val="5"/>
      <color theme="0" tint="-4.9989318521683403E-2"/>
      <name val="Futura Lt BT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8" fillId="0" borderId="0"/>
  </cellStyleXfs>
  <cellXfs count="237">
    <xf numFmtId="0" fontId="0" fillId="0" borderId="0" xfId="0"/>
    <xf numFmtId="0" fontId="0" fillId="0" borderId="0" xfId="0" applyAlignment="1">
      <alignment vertical="center"/>
    </xf>
    <xf numFmtId="0" fontId="6" fillId="0" borderId="0" xfId="1" applyFont="1" applyAlignment="1" applyProtection="1">
      <alignment vertical="center"/>
      <protection hidden="1"/>
    </xf>
    <xf numFmtId="0" fontId="2" fillId="0" borderId="0" xfId="0" applyFont="1" applyAlignment="1">
      <alignment horizontal="left" vertical="center" readingOrder="1"/>
    </xf>
    <xf numFmtId="0" fontId="6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7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 vertical="center" wrapText="1" readingOrder="1"/>
    </xf>
    <xf numFmtId="0" fontId="7" fillId="0" borderId="0" xfId="0" applyFont="1" applyAlignment="1" applyProtection="1">
      <alignment horizontal="center" vertical="center" readingOrder="1"/>
      <protection locked="0"/>
    </xf>
    <xf numFmtId="2" fontId="9" fillId="0" borderId="0" xfId="0" applyNumberFormat="1" applyFont="1" applyAlignment="1">
      <alignment horizontal="center" vertical="center" readingOrder="1"/>
    </xf>
    <xf numFmtId="2" fontId="7" fillId="0" borderId="0" xfId="0" applyNumberFormat="1" applyFont="1" applyAlignment="1">
      <alignment horizontal="center" vertical="center" readingOrder="1"/>
    </xf>
    <xf numFmtId="0" fontId="7" fillId="0" borderId="0" xfId="0" applyFont="1" applyAlignment="1" applyProtection="1">
      <alignment vertical="center" readingOrder="1"/>
      <protection locked="0"/>
    </xf>
    <xf numFmtId="0" fontId="14" fillId="0" borderId="0" xfId="0" applyFont="1" applyAlignment="1">
      <alignment vertical="center" readingOrder="1"/>
    </xf>
    <xf numFmtId="0" fontId="14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0" fontId="11" fillId="0" borderId="0" xfId="0" applyFont="1" applyAlignment="1">
      <alignment vertical="center" readingOrder="1"/>
    </xf>
    <xf numFmtId="0" fontId="7" fillId="0" borderId="0" xfId="0" applyFont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 readingOrder="1"/>
    </xf>
    <xf numFmtId="166" fontId="7" fillId="0" borderId="0" xfId="0" applyNumberFormat="1" applyFont="1" applyAlignment="1" applyProtection="1">
      <alignment horizontal="center" vertical="center" readingOrder="1"/>
      <protection locked="0"/>
    </xf>
    <xf numFmtId="0" fontId="7" fillId="0" borderId="13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 wrapText="1" readingOrder="1"/>
    </xf>
    <xf numFmtId="1" fontId="7" fillId="0" borderId="7" xfId="0" applyNumberFormat="1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4" fontId="14" fillId="0" borderId="0" xfId="0" applyNumberFormat="1" applyFont="1" applyAlignment="1">
      <alignment horizontal="right" vertical="center" readingOrder="1"/>
    </xf>
    <xf numFmtId="4" fontId="7" fillId="0" borderId="0" xfId="0" applyNumberFormat="1" applyFont="1" applyAlignment="1">
      <alignment horizontal="right" vertical="center" readingOrder="1"/>
    </xf>
    <xf numFmtId="4" fontId="11" fillId="0" borderId="0" xfId="0" applyNumberFormat="1" applyFont="1" applyAlignment="1">
      <alignment horizontal="right" vertical="center" readingOrder="1"/>
    </xf>
    <xf numFmtId="4" fontId="9" fillId="0" borderId="0" xfId="0" applyNumberFormat="1" applyFont="1" applyAlignment="1">
      <alignment horizontal="right" vertical="center" readingOrder="1"/>
    </xf>
    <xf numFmtId="0" fontId="7" fillId="0" borderId="28" xfId="0" applyFont="1" applyBorder="1" applyAlignment="1">
      <alignment horizontal="left" vertical="center" wrapText="1" readingOrder="1"/>
    </xf>
    <xf numFmtId="3" fontId="9" fillId="0" borderId="13" xfId="0" applyNumberFormat="1" applyFont="1" applyBorder="1" applyAlignment="1">
      <alignment horizontal="center" vertical="center" readingOrder="1"/>
    </xf>
    <xf numFmtId="1" fontId="7" fillId="0" borderId="18" xfId="0" applyNumberFormat="1" applyFont="1" applyBorder="1" applyAlignment="1" applyProtection="1">
      <alignment horizontal="center" vertical="center" readingOrder="1"/>
      <protection locked="0"/>
    </xf>
    <xf numFmtId="1" fontId="7" fillId="0" borderId="21" xfId="0" applyNumberFormat="1" applyFont="1" applyBorder="1" applyAlignment="1" applyProtection="1">
      <alignment horizontal="center" vertical="center" readingOrder="1"/>
      <protection locked="0"/>
    </xf>
    <xf numFmtId="0" fontId="10" fillId="0" borderId="3" xfId="0" applyFont="1" applyBorder="1" applyAlignment="1">
      <alignment horizontal="right" vertical="center" wrapText="1" readingOrder="1"/>
    </xf>
    <xf numFmtId="1" fontId="9" fillId="0" borderId="13" xfId="0" applyNumberFormat="1" applyFont="1" applyBorder="1" applyAlignment="1">
      <alignment horizontal="center" vertical="center" readingOrder="1"/>
    </xf>
    <xf numFmtId="0" fontId="10" fillId="0" borderId="4" xfId="0" applyFont="1" applyBorder="1" applyAlignment="1">
      <alignment horizontal="center" vertical="center" wrapText="1" readingOrder="1"/>
    </xf>
    <xf numFmtId="3" fontId="9" fillId="0" borderId="14" xfId="0" applyNumberFormat="1" applyFont="1" applyBorder="1" applyAlignment="1">
      <alignment horizontal="center" vertical="center" readingOrder="1"/>
    </xf>
    <xf numFmtId="0" fontId="17" fillId="0" borderId="0" xfId="0" applyFont="1" applyAlignment="1">
      <alignment vertical="center" readingOrder="1"/>
    </xf>
    <xf numFmtId="0" fontId="17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horizontal="center" vertical="center" readingOrder="1"/>
    </xf>
    <xf numFmtId="0" fontId="20" fillId="0" borderId="0" xfId="0" applyFont="1" applyAlignment="1">
      <alignment vertical="center" readingOrder="1"/>
    </xf>
    <xf numFmtId="14" fontId="19" fillId="0" borderId="0" xfId="0" applyNumberFormat="1" applyFont="1" applyAlignment="1" applyProtection="1">
      <alignment horizontal="left" vertical="center" readingOrder="1"/>
      <protection locked="0"/>
    </xf>
    <xf numFmtId="4" fontId="6" fillId="0" borderId="0" xfId="0" applyNumberFormat="1" applyFont="1" applyAlignment="1">
      <alignment horizontal="right" vertical="center" readingOrder="1"/>
    </xf>
    <xf numFmtId="0" fontId="6" fillId="0" borderId="0" xfId="0" applyFont="1" applyAlignment="1">
      <alignment horizontal="left" vertical="center" wrapText="1" readingOrder="1"/>
    </xf>
    <xf numFmtId="4" fontId="6" fillId="0" borderId="26" xfId="0" applyNumberFormat="1" applyFont="1" applyBorder="1" applyAlignment="1">
      <alignment horizontal="right" vertical="center" wrapText="1" readingOrder="1"/>
    </xf>
    <xf numFmtId="4" fontId="6" fillId="0" borderId="20" xfId="0" applyNumberFormat="1" applyFont="1" applyBorder="1" applyAlignment="1">
      <alignment horizontal="right" vertical="center" readingOrder="1"/>
    </xf>
    <xf numFmtId="4" fontId="6" fillId="0" borderId="24" xfId="0" applyNumberFormat="1" applyFont="1" applyBorder="1" applyAlignment="1">
      <alignment horizontal="right" vertical="center" readingOrder="1"/>
    </xf>
    <xf numFmtId="1" fontId="6" fillId="0" borderId="27" xfId="0" applyNumberFormat="1" applyFont="1" applyBorder="1" applyAlignment="1">
      <alignment horizontal="center" vertical="center" readingOrder="1"/>
    </xf>
    <xf numFmtId="3" fontId="7" fillId="0" borderId="12" xfId="0" applyNumberFormat="1" applyFont="1" applyBorder="1" applyAlignment="1">
      <alignment horizontal="right" vertical="center" readingOrder="1"/>
    </xf>
    <xf numFmtId="3" fontId="7" fillId="0" borderId="9" xfId="0" applyNumberFormat="1" applyFont="1" applyBorder="1" applyAlignment="1" applyProtection="1">
      <alignment horizontal="right" vertical="center" wrapText="1" readingOrder="1"/>
      <protection locked="0"/>
    </xf>
    <xf numFmtId="3" fontId="7" fillId="0" borderId="6" xfId="0" applyNumberFormat="1" applyFont="1" applyBorder="1" applyAlignment="1" applyProtection="1">
      <alignment horizontal="right" vertical="center" readingOrder="1"/>
      <protection locked="0"/>
    </xf>
    <xf numFmtId="3" fontId="7" fillId="0" borderId="6" xfId="0" applyNumberFormat="1" applyFont="1" applyBorder="1" applyAlignment="1">
      <alignment horizontal="right" vertical="center" readingOrder="1"/>
    </xf>
    <xf numFmtId="3" fontId="7" fillId="0" borderId="10" xfId="0" applyNumberFormat="1" applyFont="1" applyBorder="1" applyAlignment="1">
      <alignment horizontal="right" vertical="center" readingOrder="1"/>
    </xf>
    <xf numFmtId="3" fontId="7" fillId="0" borderId="22" xfId="0" applyNumberFormat="1" applyFont="1" applyBorder="1" applyAlignment="1" applyProtection="1">
      <alignment horizontal="right" vertical="center" wrapText="1" readingOrder="1"/>
      <protection locked="0"/>
    </xf>
    <xf numFmtId="3" fontId="7" fillId="0" borderId="19" xfId="0" applyNumberFormat="1" applyFont="1" applyBorder="1" applyAlignment="1" applyProtection="1">
      <alignment horizontal="right" vertical="center" readingOrder="1"/>
      <protection locked="0"/>
    </xf>
    <xf numFmtId="3" fontId="7" fillId="0" borderId="19" xfId="0" applyNumberFormat="1" applyFont="1" applyBorder="1" applyAlignment="1">
      <alignment horizontal="right" vertical="center" readingOrder="1"/>
    </xf>
    <xf numFmtId="3" fontId="7" fillId="0" borderId="23" xfId="0" applyNumberFormat="1" applyFont="1" applyBorder="1" applyAlignment="1">
      <alignment horizontal="right" vertical="center" readingOrder="1"/>
    </xf>
    <xf numFmtId="3" fontId="7" fillId="0" borderId="9" xfId="0" applyNumberFormat="1" applyFont="1" applyBorder="1" applyAlignment="1">
      <alignment horizontal="right" vertical="center" wrapText="1" readingOrder="1"/>
    </xf>
    <xf numFmtId="3" fontId="7" fillId="0" borderId="22" xfId="0" applyNumberFormat="1" applyFont="1" applyBorder="1" applyAlignment="1">
      <alignment horizontal="right" vertical="center" wrapText="1" readingOrder="1"/>
    </xf>
    <xf numFmtId="3" fontId="7" fillId="0" borderId="24" xfId="0" applyNumberFormat="1" applyFont="1" applyBorder="1" applyAlignment="1">
      <alignment horizontal="right" vertical="center" readingOrder="1"/>
    </xf>
    <xf numFmtId="3" fontId="9" fillId="0" borderId="13" xfId="0" applyNumberFormat="1" applyFont="1" applyBorder="1" applyAlignment="1">
      <alignment horizontal="right" vertical="center" wrapText="1" readingOrder="1"/>
    </xf>
    <xf numFmtId="3" fontId="9" fillId="0" borderId="1" xfId="0" applyNumberFormat="1" applyFont="1" applyBorder="1" applyAlignment="1">
      <alignment horizontal="right" vertical="center" readingOrder="1"/>
    </xf>
    <xf numFmtId="3" fontId="9" fillId="0" borderId="14" xfId="0" applyNumberFormat="1" applyFont="1" applyBorder="1" applyAlignment="1">
      <alignment horizontal="right" vertical="center" readingOrder="1"/>
    </xf>
    <xf numFmtId="3" fontId="9" fillId="0" borderId="13" xfId="0" applyNumberFormat="1" applyFont="1" applyBorder="1" applyAlignment="1">
      <alignment vertical="center" readingOrder="1"/>
    </xf>
    <xf numFmtId="3" fontId="9" fillId="0" borderId="1" xfId="0" applyNumberFormat="1" applyFont="1" applyBorder="1" applyAlignment="1">
      <alignment vertical="center" readingOrder="1"/>
    </xf>
    <xf numFmtId="3" fontId="9" fillId="0" borderId="14" xfId="0" applyNumberFormat="1" applyFont="1" applyBorder="1" applyAlignment="1">
      <alignment vertical="center" readingOrder="1"/>
    </xf>
    <xf numFmtId="3" fontId="9" fillId="0" borderId="1" xfId="0" applyNumberFormat="1" applyFont="1" applyBorder="1" applyAlignment="1">
      <alignment horizontal="right" vertical="center" wrapText="1" readingOrder="1"/>
    </xf>
    <xf numFmtId="3" fontId="9" fillId="0" borderId="14" xfId="0" applyNumberFormat="1" applyFont="1" applyBorder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2" fontId="7" fillId="2" borderId="0" xfId="0" applyNumberFormat="1" applyFont="1" applyFill="1" applyAlignment="1">
      <alignment horizontal="center" vertical="center" wrapText="1" readingOrder="1"/>
    </xf>
    <xf numFmtId="0" fontId="1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vertical="center" wrapText="1" readingOrder="1"/>
    </xf>
    <xf numFmtId="0" fontId="17" fillId="2" borderId="0" xfId="0" applyFont="1" applyFill="1" applyAlignment="1" applyProtection="1">
      <alignment horizontal="right" vertical="center" readingOrder="1"/>
      <protection locked="0"/>
    </xf>
    <xf numFmtId="0" fontId="17" fillId="2" borderId="0" xfId="0" applyFont="1" applyFill="1" applyAlignment="1">
      <alignment vertical="center" readingOrder="1"/>
    </xf>
    <xf numFmtId="0" fontId="6" fillId="2" borderId="0" xfId="0" applyFont="1" applyFill="1" applyAlignment="1">
      <alignment vertical="center" readingOrder="1"/>
    </xf>
    <xf numFmtId="0" fontId="22" fillId="2" borderId="0" xfId="0" applyFont="1" applyFill="1" applyAlignment="1">
      <alignment horizontal="center" wrapText="1" readingOrder="1"/>
    </xf>
    <xf numFmtId="0" fontId="21" fillId="2" borderId="0" xfId="0" applyFont="1" applyFill="1" applyAlignment="1">
      <alignment horizontal="center" wrapText="1" readingOrder="1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3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/>
    <xf numFmtId="0" fontId="34" fillId="3" borderId="0" xfId="0" applyFont="1" applyFill="1"/>
    <xf numFmtId="0" fontId="35" fillId="3" borderId="0" xfId="0" applyFont="1" applyFill="1"/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7" fillId="2" borderId="0" xfId="0" applyFont="1" applyFill="1" applyAlignment="1">
      <alignment vertical="center" readingOrder="1"/>
    </xf>
    <xf numFmtId="0" fontId="41" fillId="0" borderId="0" xfId="0" applyFont="1" applyAlignment="1">
      <alignment horizontal="center" vertical="center"/>
    </xf>
    <xf numFmtId="0" fontId="42" fillId="0" borderId="0" xfId="0" applyFont="1"/>
    <xf numFmtId="0" fontId="42" fillId="3" borderId="0" xfId="0" applyFont="1" applyFill="1"/>
    <xf numFmtId="0" fontId="43" fillId="3" borderId="0" xfId="0" applyFont="1" applyFill="1"/>
    <xf numFmtId="0" fontId="22" fillId="2" borderId="0" xfId="0" applyFont="1" applyFill="1" applyAlignment="1">
      <alignment wrapText="1" readingOrder="1"/>
    </xf>
    <xf numFmtId="0" fontId="22" fillId="2" borderId="0" xfId="0" applyFont="1" applyFill="1" applyAlignment="1">
      <alignment vertical="center" wrapText="1" readingOrder="1"/>
    </xf>
    <xf numFmtId="0" fontId="17" fillId="0" borderId="32" xfId="0" applyFont="1" applyBorder="1" applyAlignment="1">
      <alignment vertical="top" readingOrder="1"/>
    </xf>
    <xf numFmtId="167" fontId="17" fillId="2" borderId="0" xfId="0" applyNumberFormat="1" applyFont="1" applyFill="1" applyAlignment="1">
      <alignment vertical="center" readingOrder="1"/>
    </xf>
    <xf numFmtId="0" fontId="17" fillId="2" borderId="0" xfId="0" applyFont="1" applyFill="1" applyAlignment="1">
      <alignment horizontal="right" vertical="center" readingOrder="1"/>
    </xf>
    <xf numFmtId="0" fontId="14" fillId="2" borderId="0" xfId="0" applyFont="1" applyFill="1" applyAlignment="1">
      <alignment vertical="center" readingOrder="1"/>
    </xf>
    <xf numFmtId="167" fontId="17" fillId="0" borderId="0" xfId="0" applyNumberFormat="1" applyFont="1" applyAlignment="1">
      <alignment vertical="center" readingOrder="1"/>
    </xf>
    <xf numFmtId="0" fontId="17" fillId="2" borderId="29" xfId="0" applyFont="1" applyFill="1" applyBorder="1" applyAlignment="1">
      <alignment vertical="top" readingOrder="1"/>
    </xf>
    <xf numFmtId="0" fontId="17" fillId="2" borderId="30" xfId="0" applyFont="1" applyFill="1" applyBorder="1" applyAlignment="1">
      <alignment vertical="top" readingOrder="1"/>
    </xf>
    <xf numFmtId="0" fontId="17" fillId="2" borderId="32" xfId="0" applyFont="1" applyFill="1" applyBorder="1" applyAlignment="1">
      <alignment vertical="top" readingOrder="1"/>
    </xf>
    <xf numFmtId="0" fontId="17" fillId="2" borderId="0" xfId="0" applyFont="1" applyFill="1" applyAlignment="1">
      <alignment vertical="top" readingOrder="1"/>
    </xf>
    <xf numFmtId="0" fontId="17" fillId="2" borderId="34" xfId="0" applyFont="1" applyFill="1" applyBorder="1" applyAlignment="1">
      <alignment vertical="top" readingOrder="1"/>
    </xf>
    <xf numFmtId="0" fontId="17" fillId="2" borderId="35" xfId="0" applyFont="1" applyFill="1" applyBorder="1" applyAlignment="1">
      <alignment vertical="top" readingOrder="1"/>
    </xf>
    <xf numFmtId="0" fontId="45" fillId="0" borderId="0" xfId="0" applyFont="1" applyAlignment="1">
      <alignment horizontal="center" vertical="center"/>
    </xf>
    <xf numFmtId="0" fontId="44" fillId="0" borderId="0" xfId="0" applyFont="1"/>
    <xf numFmtId="0" fontId="44" fillId="3" borderId="0" xfId="0" applyFont="1" applyFill="1"/>
    <xf numFmtId="0" fontId="46" fillId="0" borderId="0" xfId="0" applyFont="1"/>
    <xf numFmtId="0" fontId="46" fillId="0" borderId="0" xfId="0" applyFont="1" applyAlignment="1">
      <alignment horizontal="center" vertical="center"/>
    </xf>
    <xf numFmtId="0" fontId="46" fillId="3" borderId="0" xfId="0" applyFont="1" applyFill="1"/>
    <xf numFmtId="168" fontId="46" fillId="0" borderId="0" xfId="0" applyNumberFormat="1" applyFont="1" applyAlignment="1" applyProtection="1">
      <alignment horizontal="center" vertical="center"/>
      <protection locked="0"/>
    </xf>
    <xf numFmtId="0" fontId="47" fillId="0" borderId="0" xfId="0" applyFont="1"/>
    <xf numFmtId="0" fontId="47" fillId="3" borderId="0" xfId="0" applyFont="1" applyFill="1"/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169" fontId="45" fillId="0" borderId="0" xfId="0" applyNumberFormat="1" applyFont="1" applyAlignment="1">
      <alignment horizontal="left" vertical="center"/>
    </xf>
    <xf numFmtId="169" fontId="45" fillId="0" borderId="0" xfId="0" applyNumberFormat="1" applyFont="1" applyAlignment="1">
      <alignment horizontal="right" vertical="center"/>
    </xf>
    <xf numFmtId="0" fontId="46" fillId="0" borderId="0" xfId="0" applyFont="1" applyAlignment="1" applyProtection="1">
      <alignment vertical="center"/>
      <protection locked="0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/>
    <xf numFmtId="0" fontId="49" fillId="3" borderId="0" xfId="0" applyFont="1" applyFill="1"/>
    <xf numFmtId="0" fontId="25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170" fontId="46" fillId="0" borderId="0" xfId="0" applyNumberFormat="1" applyFont="1" applyAlignment="1" applyProtection="1">
      <alignment vertical="center"/>
      <protection locked="0"/>
    </xf>
    <xf numFmtId="170" fontId="46" fillId="0" borderId="0" xfId="0" applyNumberFormat="1" applyFont="1" applyAlignment="1" applyProtection="1">
      <alignment horizontal="right" vertical="center"/>
      <protection locked="0"/>
    </xf>
    <xf numFmtId="1" fontId="46" fillId="0" borderId="0" xfId="0" applyNumberFormat="1" applyFont="1" applyAlignment="1" applyProtection="1">
      <alignment horizontal="center" vertical="center"/>
      <protection locked="0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169" fontId="46" fillId="0" borderId="0" xfId="0" applyNumberFormat="1" applyFont="1" applyAlignment="1">
      <alignment horizontal="left" vertical="center"/>
    </xf>
    <xf numFmtId="14" fontId="7" fillId="0" borderId="0" xfId="0" applyNumberFormat="1" applyFont="1" applyAlignment="1" applyProtection="1">
      <alignment horizontal="center" vertical="center" readingOrder="1"/>
      <protection locked="0"/>
    </xf>
    <xf numFmtId="0" fontId="7" fillId="0" borderId="28" xfId="0" applyFont="1" applyBorder="1" applyAlignment="1">
      <alignment vertical="center" wrapText="1" readingOrder="1"/>
    </xf>
    <xf numFmtId="1" fontId="7" fillId="0" borderId="18" xfId="0" applyNumberFormat="1" applyFont="1" applyBorder="1" applyAlignment="1">
      <alignment horizontal="center" vertical="center" readingOrder="1"/>
    </xf>
    <xf numFmtId="0" fontId="7" fillId="0" borderId="33" xfId="0" applyFont="1" applyBorder="1" applyAlignment="1">
      <alignment vertical="center" readingOrder="1"/>
    </xf>
    <xf numFmtId="0" fontId="7" fillId="0" borderId="26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7" fillId="0" borderId="26" xfId="0" applyFont="1" applyBorder="1" applyAlignment="1">
      <alignment vertical="center" readingOrder="1"/>
    </xf>
    <xf numFmtId="0" fontId="7" fillId="0" borderId="20" xfId="0" applyFont="1" applyBorder="1" applyAlignment="1">
      <alignment vertical="center" readingOrder="1"/>
    </xf>
    <xf numFmtId="0" fontId="7" fillId="0" borderId="24" xfId="0" applyFont="1" applyBorder="1" applyAlignment="1">
      <alignment vertical="center" readingOrder="1"/>
    </xf>
    <xf numFmtId="0" fontId="7" fillId="0" borderId="37" xfId="0" applyFont="1" applyBorder="1" applyAlignment="1">
      <alignment horizontal="center" vertical="center" readingOrder="1"/>
    </xf>
    <xf numFmtId="0" fontId="7" fillId="0" borderId="38" xfId="0" applyFont="1" applyBorder="1" applyAlignment="1">
      <alignment horizontal="center" vertical="center" readingOrder="1"/>
    </xf>
    <xf numFmtId="0" fontId="7" fillId="0" borderId="40" xfId="0" applyFont="1" applyBorder="1" applyAlignment="1">
      <alignment vertical="center" readingOrder="1"/>
    </xf>
    <xf numFmtId="0" fontId="7" fillId="0" borderId="41" xfId="0" applyFont="1" applyBorder="1" applyAlignment="1">
      <alignment vertical="center" readingOrder="1"/>
    </xf>
    <xf numFmtId="0" fontId="7" fillId="0" borderId="42" xfId="0" applyFont="1" applyBorder="1" applyAlignment="1">
      <alignment vertical="center" readingOrder="1"/>
    </xf>
    <xf numFmtId="0" fontId="7" fillId="0" borderId="43" xfId="0" applyFont="1" applyBorder="1" applyAlignment="1">
      <alignment vertical="center" readingOrder="1"/>
    </xf>
    <xf numFmtId="0" fontId="7" fillId="0" borderId="38" xfId="0" applyFont="1" applyBorder="1" applyAlignment="1">
      <alignment vertical="center" readingOrder="1"/>
    </xf>
    <xf numFmtId="0" fontId="7" fillId="0" borderId="39" xfId="0" applyFont="1" applyBorder="1" applyAlignment="1">
      <alignment vertical="center" readingOrder="1"/>
    </xf>
    <xf numFmtId="0" fontId="7" fillId="0" borderId="44" xfId="0" applyFont="1" applyBorder="1" applyAlignment="1">
      <alignment vertical="center" readingOrder="1"/>
    </xf>
    <xf numFmtId="0" fontId="7" fillId="0" borderId="37" xfId="0" applyFont="1" applyBorder="1" applyAlignment="1">
      <alignment vertical="center" readingOrder="1"/>
    </xf>
    <xf numFmtId="3" fontId="7" fillId="0" borderId="46" xfId="0" applyNumberFormat="1" applyFont="1" applyBorder="1" applyAlignment="1" applyProtection="1">
      <alignment horizontal="right" vertical="center" wrapText="1" readingOrder="1"/>
      <protection locked="0"/>
    </xf>
    <xf numFmtId="3" fontId="7" fillId="0" borderId="47" xfId="0" applyNumberFormat="1" applyFont="1" applyBorder="1" applyAlignment="1" applyProtection="1">
      <alignment horizontal="right" vertical="center" readingOrder="1"/>
      <protection locked="0"/>
    </xf>
    <xf numFmtId="3" fontId="7" fillId="0" borderId="47" xfId="0" applyNumberFormat="1" applyFont="1" applyBorder="1" applyAlignment="1">
      <alignment horizontal="right" vertical="center" readingOrder="1"/>
    </xf>
    <xf numFmtId="3" fontId="7" fillId="0" borderId="48" xfId="0" applyNumberFormat="1" applyFont="1" applyBorder="1" applyAlignment="1">
      <alignment horizontal="right" vertical="center" readingOrder="1"/>
    </xf>
    <xf numFmtId="1" fontId="7" fillId="0" borderId="17" xfId="0" applyNumberFormat="1" applyFont="1" applyBorder="1" applyAlignment="1">
      <alignment horizontal="center" vertical="center" readingOrder="1"/>
    </xf>
    <xf numFmtId="3" fontId="7" fillId="0" borderId="46" xfId="0" applyNumberFormat="1" applyFont="1" applyBorder="1" applyAlignment="1">
      <alignment horizontal="right" vertical="center" wrapText="1" readingOrder="1"/>
    </xf>
    <xf numFmtId="0" fontId="7" fillId="0" borderId="39" xfId="0" applyFont="1" applyBorder="1" applyAlignment="1">
      <alignment horizontal="center" vertical="center" readingOrder="1"/>
    </xf>
    <xf numFmtId="0" fontId="17" fillId="0" borderId="29" xfId="0" applyFont="1" applyBorder="1" applyAlignment="1">
      <alignment horizontal="center" vertical="top" readingOrder="1"/>
    </xf>
    <xf numFmtId="0" fontId="17" fillId="0" borderId="30" xfId="0" applyFont="1" applyBorder="1" applyAlignment="1">
      <alignment horizontal="center" vertical="top" readingOrder="1"/>
    </xf>
    <xf numFmtId="0" fontId="17" fillId="0" borderId="31" xfId="0" applyFont="1" applyBorder="1" applyAlignment="1">
      <alignment horizontal="center" vertical="top" readingOrder="1"/>
    </xf>
    <xf numFmtId="0" fontId="17" fillId="0" borderId="32" xfId="0" applyFont="1" applyBorder="1" applyAlignment="1">
      <alignment horizontal="center" vertical="top" readingOrder="1"/>
    </xf>
    <xf numFmtId="0" fontId="17" fillId="0" borderId="0" xfId="0" applyFont="1" applyAlignment="1">
      <alignment horizontal="center" vertical="top" readingOrder="1"/>
    </xf>
    <xf numFmtId="0" fontId="17" fillId="0" borderId="33" xfId="0" applyFont="1" applyBorder="1" applyAlignment="1">
      <alignment horizontal="center" vertical="top" readingOrder="1"/>
    </xf>
    <xf numFmtId="0" fontId="17" fillId="0" borderId="34" xfId="0" applyFont="1" applyBorder="1" applyAlignment="1">
      <alignment horizontal="center" vertical="top" readingOrder="1"/>
    </xf>
    <xf numFmtId="0" fontId="17" fillId="0" borderId="35" xfId="0" applyFont="1" applyBorder="1" applyAlignment="1">
      <alignment horizontal="center" vertical="top" readingOrder="1"/>
    </xf>
    <xf numFmtId="0" fontId="17" fillId="0" borderId="36" xfId="0" applyFont="1" applyBorder="1" applyAlignment="1">
      <alignment horizontal="center" vertical="top" readingOrder="1"/>
    </xf>
    <xf numFmtId="0" fontId="17" fillId="0" borderId="19" xfId="0" applyFont="1" applyBorder="1" applyAlignment="1">
      <alignment horizontal="center" vertical="top" readingOrder="1"/>
    </xf>
    <xf numFmtId="0" fontId="17" fillId="0" borderId="20" xfId="0" applyFont="1" applyBorder="1" applyAlignment="1">
      <alignment horizontal="center" vertical="top" readingOrder="1"/>
    </xf>
    <xf numFmtId="0" fontId="17" fillId="0" borderId="11" xfId="0" applyFont="1" applyBorder="1" applyAlignment="1">
      <alignment horizontal="center" vertical="top" readingOrder="1"/>
    </xf>
    <xf numFmtId="0" fontId="22" fillId="2" borderId="0" xfId="0" applyFont="1" applyFill="1" applyAlignment="1">
      <alignment horizontal="center" wrapText="1" readingOrder="1"/>
    </xf>
    <xf numFmtId="0" fontId="21" fillId="2" borderId="0" xfId="0" applyFont="1" applyFill="1" applyAlignment="1">
      <alignment horizontal="center" wrapText="1" readingOrder="1"/>
    </xf>
    <xf numFmtId="0" fontId="22" fillId="2" borderId="0" xfId="0" applyFont="1" applyFill="1" applyAlignment="1">
      <alignment horizontal="left" vertical="center" wrapText="1" readingOrder="1"/>
    </xf>
    <xf numFmtId="0" fontId="22" fillId="2" borderId="33" xfId="0" applyFont="1" applyFill="1" applyBorder="1" applyAlignment="1">
      <alignment horizontal="left" vertical="center" wrapText="1" readingOrder="1"/>
    </xf>
    <xf numFmtId="0" fontId="22" fillId="2" borderId="0" xfId="0" applyFont="1" applyFill="1" applyAlignment="1">
      <alignment horizontal="center" vertical="center" wrapText="1" readingOrder="1"/>
    </xf>
    <xf numFmtId="0" fontId="22" fillId="2" borderId="33" xfId="0" applyFont="1" applyFill="1" applyBorder="1" applyAlignment="1">
      <alignment horizontal="center" vertical="center" wrapText="1" readingOrder="1"/>
    </xf>
    <xf numFmtId="14" fontId="19" fillId="0" borderId="0" xfId="0" applyNumberFormat="1" applyFont="1" applyAlignment="1">
      <alignment horizontal="right" vertical="center" readingOrder="1"/>
    </xf>
    <xf numFmtId="0" fontId="17" fillId="2" borderId="0" xfId="0" applyFont="1" applyFill="1" applyAlignment="1">
      <alignment horizontal="left" vertical="center" readingOrder="1"/>
    </xf>
    <xf numFmtId="167" fontId="17" fillId="2" borderId="0" xfId="0" applyNumberFormat="1" applyFont="1" applyFill="1" applyAlignment="1">
      <alignment horizontal="left" vertical="center" readingOrder="1"/>
    </xf>
    <xf numFmtId="0" fontId="10" fillId="0" borderId="0" xfId="0" applyFont="1" applyAlignment="1">
      <alignment horizontal="left" vertical="center" wrapText="1" readingOrder="1"/>
    </xf>
    <xf numFmtId="0" fontId="7" fillId="2" borderId="0" xfId="0" applyFont="1" applyFill="1" applyAlignment="1">
      <alignment horizontal="center" vertical="center" readingOrder="1"/>
    </xf>
    <xf numFmtId="0" fontId="15" fillId="0" borderId="24" xfId="0" applyFont="1" applyBorder="1" applyAlignment="1">
      <alignment horizontal="center" vertical="center" textRotation="255" readingOrder="1"/>
    </xf>
    <xf numFmtId="0" fontId="15" fillId="0" borderId="20" xfId="0" applyFont="1" applyBorder="1" applyAlignment="1">
      <alignment horizontal="center" vertical="center" textRotation="255" readingOrder="1"/>
    </xf>
    <xf numFmtId="0" fontId="15" fillId="0" borderId="43" xfId="0" applyFont="1" applyBorder="1" applyAlignment="1">
      <alignment horizontal="center" vertical="center" textRotation="255" readingOrder="1"/>
    </xf>
    <xf numFmtId="0" fontId="15" fillId="0" borderId="26" xfId="0" applyFont="1" applyBorder="1" applyAlignment="1">
      <alignment horizontal="center" vertical="center" textRotation="255" readingOrder="1"/>
    </xf>
    <xf numFmtId="171" fontId="7" fillId="0" borderId="0" xfId="0" applyNumberFormat="1" applyFont="1" applyAlignment="1">
      <alignment horizontal="center" vertical="center" readingOrder="1"/>
    </xf>
    <xf numFmtId="0" fontId="15" fillId="0" borderId="45" xfId="0" applyFont="1" applyBorder="1" applyAlignment="1">
      <alignment horizontal="center" vertical="center" textRotation="255" readingOrder="1"/>
    </xf>
    <xf numFmtId="0" fontId="15" fillId="0" borderId="28" xfId="0" applyFont="1" applyBorder="1" applyAlignment="1">
      <alignment horizontal="center" vertical="center" textRotation="255" readingOrder="1"/>
    </xf>
    <xf numFmtId="0" fontId="14" fillId="2" borderId="0" xfId="0" applyFont="1" applyFill="1" applyAlignment="1">
      <alignment horizontal="center" vertical="center" readingOrder="1"/>
    </xf>
    <xf numFmtId="0" fontId="11" fillId="0" borderId="0" xfId="0" applyFont="1" applyAlignment="1">
      <alignment horizontal="center" vertical="center" wrapText="1" readingOrder="1"/>
    </xf>
    <xf numFmtId="2" fontId="11" fillId="0" borderId="0" xfId="0" applyNumberFormat="1" applyFont="1" applyAlignment="1">
      <alignment horizontal="center" vertical="center" wrapText="1" readingOrder="1"/>
    </xf>
    <xf numFmtId="0" fontId="19" fillId="0" borderId="0" xfId="0" applyFont="1" applyAlignment="1" applyProtection="1">
      <alignment horizontal="left" vertical="center" readingOrder="1"/>
      <protection locked="0"/>
    </xf>
    <xf numFmtId="0" fontId="31" fillId="0" borderId="0" xfId="0" applyFont="1" applyAlignment="1">
      <alignment horizontal="left" vertical="center" textRotation="90"/>
    </xf>
    <xf numFmtId="0" fontId="31" fillId="0" borderId="0" xfId="0" applyFont="1" applyAlignment="1">
      <alignment horizontal="center" vertical="center" textRotation="90"/>
    </xf>
    <xf numFmtId="0" fontId="27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 readingOrder="1"/>
    </xf>
    <xf numFmtId="0" fontId="10" fillId="0" borderId="33" xfId="0" applyFont="1" applyBorder="1" applyAlignment="1">
      <alignment horizontal="center" vertical="top" readingOrder="1"/>
    </xf>
    <xf numFmtId="0" fontId="17" fillId="0" borderId="33" xfId="0" applyFont="1" applyBorder="1" applyAlignment="1">
      <alignment horizontal="center" vertical="top" wrapText="1" readingOrder="1"/>
    </xf>
    <xf numFmtId="3" fontId="10" fillId="0" borderId="25" xfId="0" applyNumberFormat="1" applyFont="1" applyBorder="1" applyAlignment="1">
      <alignment horizontal="right" vertical="center" readingOrder="1"/>
    </xf>
    <xf numFmtId="3" fontId="10" fillId="0" borderId="1" xfId="0" applyNumberFormat="1" applyFont="1" applyBorder="1" applyAlignment="1">
      <alignment horizontal="right" vertical="center" wrapText="1" readingOrder="1"/>
    </xf>
    <xf numFmtId="0" fontId="3" fillId="0" borderId="4" xfId="0" applyFont="1" applyBorder="1" applyAlignment="1" applyProtection="1">
      <alignment horizontal="center" vertical="center" readingOrder="1"/>
    </xf>
    <xf numFmtId="0" fontId="16" fillId="0" borderId="3" xfId="0" applyFont="1" applyBorder="1" applyAlignment="1" applyProtection="1">
      <alignment horizontal="center" vertical="center" wrapText="1" readingOrder="1"/>
    </xf>
    <xf numFmtId="0" fontId="16" fillId="0" borderId="2" xfId="0" applyFont="1" applyBorder="1" applyAlignment="1" applyProtection="1">
      <alignment horizontal="center" vertical="center" wrapText="1" readingOrder="1"/>
    </xf>
    <xf numFmtId="0" fontId="16" fillId="0" borderId="8" xfId="0" applyFont="1" applyBorder="1" applyAlignment="1" applyProtection="1">
      <alignment horizontal="center" vertical="center" wrapText="1" readingOrder="1"/>
    </xf>
    <xf numFmtId="0" fontId="7" fillId="0" borderId="15" xfId="0" applyFont="1" applyBorder="1" applyAlignment="1" applyProtection="1">
      <alignment horizontal="center" vertical="center" wrapText="1" readingOrder="1"/>
    </xf>
    <xf numFmtId="0" fontId="11" fillId="0" borderId="5" xfId="0" applyFont="1" applyBorder="1" applyAlignment="1" applyProtection="1">
      <alignment horizontal="center" vertical="center" wrapText="1" readingOrder="1"/>
    </xf>
    <xf numFmtId="0" fontId="7" fillId="0" borderId="13" xfId="0" applyFont="1" applyBorder="1" applyAlignment="1" applyProtection="1">
      <alignment horizontal="center" vertical="center" wrapText="1" readingOrder="1"/>
    </xf>
    <xf numFmtId="0" fontId="7" fillId="0" borderId="1" xfId="0" applyFont="1" applyBorder="1" applyAlignment="1" applyProtection="1">
      <alignment horizontal="center" vertical="center" wrapText="1" readingOrder="1"/>
    </xf>
    <xf numFmtId="0" fontId="7" fillId="0" borderId="14" xfId="0" applyFont="1" applyBorder="1" applyAlignment="1" applyProtection="1">
      <alignment horizontal="center" vertical="center" wrapText="1" readingOrder="1"/>
    </xf>
    <xf numFmtId="0" fontId="7" fillId="0" borderId="16" xfId="0" applyFont="1" applyBorder="1" applyAlignment="1" applyProtection="1">
      <alignment horizontal="center" vertical="center" wrapText="1" readingOrder="1"/>
    </xf>
  </cellXfs>
  <cellStyles count="6">
    <cellStyle name="Euro" xfId="2" xr:uid="{00000000-0005-0000-0000-000000000000}"/>
    <cellStyle name="Lien hypertexte 2" xfId="3" xr:uid="{00000000-0005-0000-0000-000001000000}"/>
    <cellStyle name="Milliers 2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sp macro="" textlink="" fLocksText="0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3496925" cy="1533525"/>
        </a:xfrm>
        <a:prstGeom prst="rect">
          <a:avLst/>
        </a:prstGeom>
        <a:blipFill dpi="0" rotWithShape="1">
          <a:blip xmlns:r="http://schemas.openxmlformats.org/officeDocument/2006/relationships" r:embed="rId1">
            <a:duotone>
              <a:prstClr val="black"/>
              <a:schemeClr val="accent3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8594" r="-31754"/>
          </a:stretch>
        </a:blip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fr-FR" sz="2500" b="1" i="0" u="sng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RECENSEMENT DES ÉTUDES PROMOTIONNELLES 2024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compléter et à retourner </a:t>
          </a:r>
          <a:r>
            <a:rPr kumimoji="0" lang="fr-FR" sz="28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exclusivement</a:t>
          </a: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à : </a:t>
          </a: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aquitaine@anfh.fr</a:t>
          </a:r>
        </a:p>
        <a:p>
          <a:pPr algn="ctr" rtl="0">
            <a:defRPr sz="1000"/>
          </a:pPr>
          <a:r>
            <a:rPr lang="fr-FR" sz="25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Commission Vendredi 28 juin 2024 </a:t>
          </a: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à retourner à la délégation régionale avant le : </a:t>
          </a:r>
          <a:r>
            <a:rPr kumimoji="0" lang="fr-FR" sz="2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 mai 2024</a:t>
          </a:r>
        </a:p>
      </xdr:txBody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40</xdr:col>
      <xdr:colOff>110490</xdr:colOff>
      <xdr:row>2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819150"/>
          <a:ext cx="1377315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0</xdr:row>
      <xdr:rowOff>38100</xdr:rowOff>
    </xdr:from>
    <xdr:to>
      <xdr:col>2</xdr:col>
      <xdr:colOff>695326</xdr:colOff>
      <xdr:row>0</xdr:row>
      <xdr:rowOff>466725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1" y="38100"/>
          <a:ext cx="1123950" cy="428625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2</xdr:row>
      <xdr:rowOff>0</xdr:rowOff>
    </xdr:from>
    <xdr:ext cx="1377315" cy="0"/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54675" y="1695450"/>
          <a:ext cx="1377315" cy="0"/>
        </a:xfrm>
        <a:prstGeom prst="rect">
          <a:avLst/>
        </a:prstGeom>
      </xdr:spPr>
    </xdr:pic>
    <xdr:clientData/>
  </xdr:oneCellAnchor>
  <xdr:oneCellAnchor>
    <xdr:from>
      <xdr:col>30</xdr:col>
      <xdr:colOff>0</xdr:colOff>
      <xdr:row>2</xdr:row>
      <xdr:rowOff>0</xdr:rowOff>
    </xdr:from>
    <xdr:ext cx="1377315" cy="0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4975" y="1695450"/>
          <a:ext cx="1377315" cy="0"/>
        </a:xfrm>
        <a:prstGeom prst="rect">
          <a:avLst/>
        </a:prstGeom>
      </xdr:spPr>
    </xdr:pic>
    <xdr:clientData/>
  </xdr:oneCellAnchor>
  <xdr:oneCellAnchor>
    <xdr:from>
      <xdr:col>30</xdr:col>
      <xdr:colOff>0</xdr:colOff>
      <xdr:row>2</xdr:row>
      <xdr:rowOff>0</xdr:rowOff>
    </xdr:from>
    <xdr:ext cx="1377315" cy="0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55275" y="1695450"/>
          <a:ext cx="1377315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</xdr:rowOff>
    </xdr:to>
    <xdr:sp macro="" textlink="" fLocksText="0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3087350" cy="1657350"/>
        </a:xfrm>
        <a:prstGeom prst="rect">
          <a:avLst/>
        </a:prstGeom>
        <a:blipFill dpi="0" rotWithShape="1">
          <a:blip xmlns:r="http://schemas.openxmlformats.org/officeDocument/2006/relationships" r:embed="rId1">
            <a:duotone>
              <a:prstClr val="black"/>
              <a:schemeClr val="accent3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8594" r="-31754"/>
          </a:stretch>
        </a:blip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25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RECENSEMENT DES ÉTUDES PROMOTIONNELLES 2024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compléter et à retourner </a:t>
          </a:r>
          <a:r>
            <a:rPr kumimoji="0" lang="fr-FR" sz="28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exclusivement</a:t>
          </a: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à : </a:t>
          </a: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aquitaine@anfh.fr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2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Commission Vendredi 28 juin 2024 </a:t>
          </a: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à retourner à la délégation régionale avant le : </a:t>
          </a:r>
          <a:r>
            <a:rPr kumimoji="0" lang="fr-FR" sz="2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 mai 2024</a:t>
          </a:r>
        </a:p>
      </xdr:txBody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339090</xdr:colOff>
      <xdr:row>2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25" y="2076450"/>
          <a:ext cx="1377315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1314451</xdr:colOff>
      <xdr:row>0</xdr:row>
      <xdr:rowOff>466725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1314450" cy="466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3160058</xdr:colOff>
      <xdr:row>0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7736428-C699-433D-B5E7-0EBDA3EC90D4}"/>
            </a:ext>
          </a:extLst>
        </xdr:cNvPr>
        <xdr:cNvSpPr txBox="1"/>
      </xdr:nvSpPr>
      <xdr:spPr>
        <a:xfrm>
          <a:off x="287430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3160058</xdr:colOff>
      <xdr:row>0</xdr:row>
      <xdr:rowOff>739588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079DF93-267E-41A5-B136-FB9C86AFBA98}"/>
            </a:ext>
          </a:extLst>
        </xdr:cNvPr>
        <xdr:cNvSpPr txBox="1"/>
      </xdr:nvSpPr>
      <xdr:spPr>
        <a:xfrm>
          <a:off x="273983" y="73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</xdr:rowOff>
    </xdr:to>
    <xdr:sp macro="" textlink="" fLocksText="0">
      <xdr:nvSpPr>
        <xdr:cNvPr id="7" name="Text Box 8">
          <a:extLst>
            <a:ext uri="{FF2B5EF4-FFF2-40B4-BE49-F238E27FC236}">
              <a16:creationId xmlns:a16="http://schemas.microsoft.com/office/drawing/2014/main" id="{525025CA-4E71-4A4F-A572-2B6D5769C0C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6211550" cy="1276350"/>
        </a:xfrm>
        <a:prstGeom prst="rect">
          <a:avLst/>
        </a:prstGeom>
        <a:blipFill dpi="0" rotWithShape="1">
          <a:blip xmlns:r="http://schemas.openxmlformats.org/officeDocument/2006/relationships" r:embed="rId1">
            <a:duotone>
              <a:prstClr val="black"/>
              <a:schemeClr val="accent3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8594" r="-31754"/>
          </a:stretch>
        </a:blip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fr-FR" sz="2500" b="1" i="0" u="sng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RECENSEMENT 	DES ÉTUDES PROMOTIONNELLES 2022</a:t>
          </a:r>
        </a:p>
        <a:p>
          <a:pPr algn="ctr" rtl="0">
            <a:defRPr sz="1000"/>
          </a:pPr>
          <a:endParaRPr lang="fr-FR" sz="1200" b="1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 rtl="0">
            <a:defRPr sz="1000"/>
          </a:pPr>
          <a:r>
            <a:rPr lang="fr-FR" sz="25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Commission Vendredi 01 juillet 2022 </a:t>
          </a: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à retourner à la délégation régionale avant le : </a:t>
          </a:r>
          <a:r>
            <a:rPr kumimoji="0" lang="fr-FR" sz="2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06 juin 2022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1519472</xdr:colOff>
      <xdr:row>0</xdr:row>
      <xdr:rowOff>657225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24D7B8C-7D0A-4F20-8A57-6253F185B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95697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1"/>
  <sheetViews>
    <sheetView tabSelected="1" workbookViewId="0">
      <selection activeCell="B2" sqref="B2:E2"/>
    </sheetView>
  </sheetViews>
  <sheetFormatPr baseColWidth="10" defaultColWidth="11" defaultRowHeight="12.75" x14ac:dyDescent="0.2"/>
  <cols>
    <col min="1" max="1" width="0.875" style="8" customWidth="1"/>
    <col min="2" max="2" width="7.25" style="8" customWidth="1"/>
    <col min="3" max="3" width="25.625" style="8" customWidth="1"/>
    <col min="4" max="4" width="18.875" style="8" bestFit="1" customWidth="1"/>
    <col min="5" max="5" width="70.75" style="8" customWidth="1"/>
    <col min="6" max="8" width="12.75" style="8" customWidth="1"/>
    <col min="9" max="9" width="19.75" style="15" customWidth="1"/>
    <col min="10" max="10" width="41.125" style="8" bestFit="1" customWidth="1"/>
    <col min="11" max="30" width="2.625" style="11" hidden="1" customWidth="1"/>
    <col min="31" max="33" width="2.625" style="8" hidden="1" customWidth="1"/>
    <col min="34" max="34" width="0.875" style="8" customWidth="1"/>
    <col min="35" max="49" width="2.625" style="8" customWidth="1"/>
    <col min="50" max="16384" width="11" style="8"/>
  </cols>
  <sheetData>
    <row r="1" spans="1:39" s="11" customFormat="1" ht="99.95" customHeight="1" x14ac:dyDescent="0.2">
      <c r="B1" s="45"/>
      <c r="C1" s="45"/>
      <c r="D1" s="45"/>
      <c r="E1" s="45"/>
      <c r="K1" s="208" t="s">
        <v>101</v>
      </c>
      <c r="L1" s="205" t="s">
        <v>130</v>
      </c>
      <c r="M1" s="206" t="s">
        <v>102</v>
      </c>
      <c r="N1" s="203" t="s">
        <v>103</v>
      </c>
      <c r="O1" s="206" t="s">
        <v>98</v>
      </c>
      <c r="P1" s="204" t="s">
        <v>138</v>
      </c>
      <c r="Q1" s="204" t="s">
        <v>99</v>
      </c>
      <c r="R1" s="204" t="s">
        <v>141</v>
      </c>
      <c r="S1" s="204" t="s">
        <v>100</v>
      </c>
      <c r="T1" s="206" t="s">
        <v>106</v>
      </c>
      <c r="U1" s="203" t="s">
        <v>107</v>
      </c>
      <c r="V1" s="206" t="s">
        <v>147</v>
      </c>
      <c r="W1" s="204" t="s">
        <v>148</v>
      </c>
      <c r="X1" s="204" t="s">
        <v>146</v>
      </c>
      <c r="Y1" s="204" t="s">
        <v>149</v>
      </c>
      <c r="Z1" s="205" t="s">
        <v>150</v>
      </c>
      <c r="AA1" s="206" t="s">
        <v>111</v>
      </c>
      <c r="AB1" s="203" t="s">
        <v>112</v>
      </c>
      <c r="AC1" s="206" t="s">
        <v>113</v>
      </c>
      <c r="AD1" s="203" t="s">
        <v>114</v>
      </c>
      <c r="AE1" s="206" t="s">
        <v>117</v>
      </c>
      <c r="AF1" s="204" t="s">
        <v>118</v>
      </c>
      <c r="AG1" s="203" t="s">
        <v>119</v>
      </c>
      <c r="AH1" s="18"/>
      <c r="AI1" s="18"/>
      <c r="AJ1" s="18"/>
      <c r="AK1" s="18"/>
      <c r="AL1" s="18"/>
      <c r="AM1" s="18"/>
    </row>
    <row r="2" spans="1:39" s="46" customFormat="1" ht="29.25" x14ac:dyDescent="0.2">
      <c r="B2" s="213" t="s">
        <v>49</v>
      </c>
      <c r="C2" s="213"/>
      <c r="D2" s="213"/>
      <c r="E2" s="213"/>
      <c r="F2" s="198" t="s">
        <v>159</v>
      </c>
      <c r="G2" s="198"/>
      <c r="H2" s="198"/>
      <c r="I2" s="198"/>
      <c r="J2" s="47"/>
      <c r="K2" s="209"/>
      <c r="L2" s="205"/>
      <c r="M2" s="206"/>
      <c r="N2" s="203"/>
      <c r="O2" s="206"/>
      <c r="P2" s="204"/>
      <c r="Q2" s="204"/>
      <c r="R2" s="204"/>
      <c r="S2" s="204"/>
      <c r="T2" s="206"/>
      <c r="U2" s="203"/>
      <c r="V2" s="206"/>
      <c r="W2" s="204"/>
      <c r="X2" s="204"/>
      <c r="Y2" s="204"/>
      <c r="Z2" s="205"/>
      <c r="AA2" s="206"/>
      <c r="AB2" s="203"/>
      <c r="AC2" s="206"/>
      <c r="AD2" s="203"/>
      <c r="AE2" s="206"/>
      <c r="AF2" s="204"/>
      <c r="AG2" s="203"/>
    </row>
    <row r="3" spans="1:39" s="21" customFormat="1" ht="19.5" x14ac:dyDescent="0.2">
      <c r="B3" s="44"/>
      <c r="C3" s="211" t="s">
        <v>20</v>
      </c>
      <c r="D3" s="211"/>
      <c r="E3" s="211" t="s">
        <v>71</v>
      </c>
      <c r="F3" s="211"/>
      <c r="G3" s="211"/>
      <c r="H3" s="211"/>
      <c r="I3" s="212" t="s">
        <v>55</v>
      </c>
      <c r="J3" s="212"/>
      <c r="K3" s="209"/>
      <c r="L3" s="205"/>
      <c r="M3" s="206"/>
      <c r="N3" s="203"/>
      <c r="O3" s="206"/>
      <c r="P3" s="204"/>
      <c r="Q3" s="204"/>
      <c r="R3" s="204"/>
      <c r="S3" s="204"/>
      <c r="T3" s="206"/>
      <c r="U3" s="203"/>
      <c r="V3" s="206"/>
      <c r="W3" s="204"/>
      <c r="X3" s="204"/>
      <c r="Y3" s="204"/>
      <c r="Z3" s="205"/>
      <c r="AA3" s="206"/>
      <c r="AB3" s="203"/>
      <c r="AC3" s="206"/>
      <c r="AD3" s="203"/>
      <c r="AE3" s="206"/>
      <c r="AF3" s="204"/>
      <c r="AG3" s="203"/>
    </row>
    <row r="4" spans="1:39" ht="25.5" x14ac:dyDescent="0.2">
      <c r="A4" s="105"/>
      <c r="B4" s="74" t="s">
        <v>28</v>
      </c>
      <c r="C4" s="74" t="s">
        <v>75</v>
      </c>
      <c r="D4" s="74" t="s">
        <v>131</v>
      </c>
      <c r="E4" s="74" t="s">
        <v>54</v>
      </c>
      <c r="F4" s="74" t="s">
        <v>45</v>
      </c>
      <c r="G4" s="74" t="s">
        <v>32</v>
      </c>
      <c r="H4" s="74" t="s">
        <v>33</v>
      </c>
      <c r="I4" s="75" t="s">
        <v>48</v>
      </c>
      <c r="J4" s="74" t="s">
        <v>47</v>
      </c>
      <c r="K4" s="209"/>
      <c r="L4" s="205"/>
      <c r="M4" s="206"/>
      <c r="N4" s="203"/>
      <c r="O4" s="206"/>
      <c r="P4" s="204"/>
      <c r="Q4" s="204"/>
      <c r="R4" s="204"/>
      <c r="S4" s="204"/>
      <c r="T4" s="206"/>
      <c r="U4" s="203"/>
      <c r="V4" s="206"/>
      <c r="W4" s="204"/>
      <c r="X4" s="204"/>
      <c r="Y4" s="204"/>
      <c r="Z4" s="205"/>
      <c r="AA4" s="206"/>
      <c r="AB4" s="203"/>
      <c r="AC4" s="206"/>
      <c r="AD4" s="203"/>
      <c r="AE4" s="206"/>
      <c r="AF4" s="204"/>
      <c r="AG4" s="203"/>
      <c r="AH4" s="202"/>
    </row>
    <row r="5" spans="1:39" x14ac:dyDescent="0.2">
      <c r="A5" s="105"/>
      <c r="B5" s="12">
        <v>1</v>
      </c>
      <c r="C5" s="22"/>
      <c r="D5" s="22" t="s">
        <v>154</v>
      </c>
      <c r="E5" s="22" t="s">
        <v>44</v>
      </c>
      <c r="F5" s="13" t="s">
        <v>46</v>
      </c>
      <c r="G5" s="154"/>
      <c r="H5" s="154"/>
      <c r="I5" s="24"/>
      <c r="J5" s="16"/>
      <c r="K5" s="158">
        <f>IF(AND(E5="DE Aide-Soignant",D5="3.050€"),1,0)</f>
        <v>0</v>
      </c>
      <c r="L5" s="168">
        <f>IF(AND(E5="DE Aide-Soignant",D5="3.450€"),1,0)</f>
        <v>0</v>
      </c>
      <c r="M5" s="157">
        <f>IF(AND(E5="Diplôme de Cadre de Santé",D5="3.960€"),1,0)</f>
        <v>0</v>
      </c>
      <c r="N5" s="162">
        <f>IF(AND(E5="Diplôme de Cadre de Santé",D5="4.360€"),1,0)</f>
        <v>0</v>
      </c>
      <c r="O5" s="158">
        <f>IF(AND(E5="CAFERUIS",D5="3.050€"),1,0)</f>
        <v>0</v>
      </c>
      <c r="P5" s="159">
        <f>IF(AND(E5="CAFERUIS",D5="3.450€"),1,0)</f>
        <v>0</v>
      </c>
      <c r="Q5" s="159">
        <f>IF(AND(E5="CAFERUIS",D5="3.650€"),1,0)</f>
        <v>0</v>
      </c>
      <c r="R5" s="159">
        <f>IF(AND(E5="CAFERUIS",D5="3.960€"),1,0)</f>
        <v>0</v>
      </c>
      <c r="S5" s="159">
        <f>IF(AND(E5="CAFERUIS",D5="4.360€"),1,0)</f>
        <v>0</v>
      </c>
      <c r="T5" s="160">
        <f>IF(AND(E5="DE Puéricultrice",D5="3.960€"),1,0)</f>
        <v>0</v>
      </c>
      <c r="U5" s="162">
        <f>IF(AND(E5="DE Puéricultrice",D5="4.360€"),1,0)</f>
        <v>0</v>
      </c>
      <c r="V5" s="160">
        <f>IF(AND(E5="Diplôme Préparateur Pharmacie Hospitalière",D5="3.050€"),1,0)</f>
        <v>0</v>
      </c>
      <c r="W5" s="161">
        <f>IF(AND(E5="Diplôme Préparateur Pharmacie Hospitalière",D5="3.450€"),1,0)</f>
        <v>0</v>
      </c>
      <c r="X5" s="161">
        <f>IF(AND(E5="Diplôme Préparateur Pharmacie Hospitalière",D5="3.650€"),1,0)</f>
        <v>0</v>
      </c>
      <c r="Y5" s="161">
        <f>IF(AND(E5="Diplôme Préparateur Pharmacie Hospitalière",D5="3.960€"),1,0)</f>
        <v>0</v>
      </c>
      <c r="Z5" s="162">
        <f>IF(AND(E5="Diplôme Préparateur Pharmacie Hospitalière",D5="4.360€"),1,0)</f>
        <v>0</v>
      </c>
      <c r="AA5" s="160">
        <f>IF(AND(E5="DE Infirmier Anesthésiste",D5="3.960€"),1,0)</f>
        <v>0</v>
      </c>
      <c r="AB5" s="162">
        <f>IF(AND(E5="DE Infirmier Anesthésiste",D5="4.360€"),1,0)</f>
        <v>0</v>
      </c>
      <c r="AC5" s="160">
        <f>IF(AND(E5="DE Infirmier Bloc Opératoire",D5="3.960€"),1,0)</f>
        <v>0</v>
      </c>
      <c r="AD5" s="162">
        <f>IF(AND(E5="DE Infirmier Bloc Opératoire",D5="4.360€"),1,0)</f>
        <v>0</v>
      </c>
      <c r="AE5" s="160">
        <f>IF(AND(E5="DE Infirmier",D5="3.050€"),1,0)</f>
        <v>0</v>
      </c>
      <c r="AF5" s="161">
        <f>IF(AND(E5="DE Infirmier",D5="3.450€"),1,0)</f>
        <v>0</v>
      </c>
      <c r="AG5" s="161">
        <f>IF(AND(E5="DE Infirmier",D5="3.650€"),1,0)</f>
        <v>0</v>
      </c>
      <c r="AH5" s="202"/>
    </row>
    <row r="6" spans="1:39" x14ac:dyDescent="0.2">
      <c r="A6" s="105"/>
      <c r="B6" s="12">
        <v>2</v>
      </c>
      <c r="C6" s="22"/>
      <c r="D6" s="22" t="s">
        <v>154</v>
      </c>
      <c r="E6" s="22" t="s">
        <v>44</v>
      </c>
      <c r="F6" s="13" t="s">
        <v>46</v>
      </c>
      <c r="G6" s="154"/>
      <c r="H6" s="154"/>
      <c r="I6" s="24"/>
      <c r="J6" s="16"/>
      <c r="K6" s="158">
        <f t="shared" ref="K6:K44" si="0">IF(AND(E6="DE Aide-Soignant",D6="3.050€"),1,0)</f>
        <v>0</v>
      </c>
      <c r="L6" s="168">
        <f t="shared" ref="L6:L44" si="1">IF(AND(E6="DE Aide-Soignant",D6="3.450€"),1,0)</f>
        <v>0</v>
      </c>
      <c r="M6" s="157">
        <f t="shared" ref="M6:M44" si="2">IF(AND(E6="Diplôme de Cadre de Santé",D6="3.960€"),1,0)</f>
        <v>0</v>
      </c>
      <c r="N6" s="162">
        <f t="shared" ref="N6:N44" si="3">IF(AND(E6="Diplôme de Cadre de Santé",D6="4.360€"),1,0)</f>
        <v>0</v>
      </c>
      <c r="O6" s="158">
        <f t="shared" ref="O6:O44" si="4">IF(AND(E6="CAFERUIS",D6="3.050€"),1,0)</f>
        <v>0</v>
      </c>
      <c r="P6" s="159">
        <f t="shared" ref="P6:P44" si="5">IF(AND(E6="CAFERUIS",D6="3.450€"),1,0)</f>
        <v>0</v>
      </c>
      <c r="Q6" s="159">
        <f t="shared" ref="Q6:Q44" si="6">IF(AND(E6="CAFERUIS",D6="3.650€"),1,0)</f>
        <v>0</v>
      </c>
      <c r="R6" s="159">
        <f t="shared" ref="R6:R44" si="7">IF(AND(E6="CAFERUIS",D6="3.960€"),1,0)</f>
        <v>0</v>
      </c>
      <c r="S6" s="159">
        <f t="shared" ref="S6:S44" si="8">IF(AND(E6="CAFERUIS",D6="4.360€"),1,0)</f>
        <v>0</v>
      </c>
      <c r="T6" s="160">
        <f t="shared" ref="T6:T44" si="9">IF(AND(E6="DE Puéricultrice",D6="3.960€"),1,0)</f>
        <v>0</v>
      </c>
      <c r="U6" s="162">
        <f t="shared" ref="U6:U44" si="10">IF(AND(E6="DE Puéricultrice",D6="4.360€"),1,0)</f>
        <v>0</v>
      </c>
      <c r="V6" s="160">
        <f t="shared" ref="V6:V44" si="11">IF(AND(E6="Diplôme Préparateur Pharmacie Hospitalière",D6="3.050€"),1,0)</f>
        <v>0</v>
      </c>
      <c r="W6" s="161">
        <f t="shared" ref="W6:W44" si="12">IF(AND(E6="Diplôme Préparateur Pharmacie Hospitalière",D6="3.450€"),1,0)</f>
        <v>0</v>
      </c>
      <c r="X6" s="161">
        <f t="shared" ref="X6:X44" si="13">IF(AND(E6="Diplôme Préparateur Pharmacie Hospitalière",D6="3.650€"),1,0)</f>
        <v>0</v>
      </c>
      <c r="Y6" s="161">
        <f t="shared" ref="Y6:Y44" si="14">IF(AND(E6="Diplôme Préparateur Pharmacie Hospitalière",D6="3.960€"),1,0)</f>
        <v>0</v>
      </c>
      <c r="Z6" s="162">
        <f t="shared" ref="Z6:Z44" si="15">IF(AND(E6="Diplôme Préparateur Pharmacie Hospitalière",D6="4.360€"),1,0)</f>
        <v>0</v>
      </c>
      <c r="AA6" s="160">
        <f t="shared" ref="AA6:AA44" si="16">IF(AND(E6="DE Infirmier Anesthésiste",D6="3.960€"),1,0)</f>
        <v>0</v>
      </c>
      <c r="AB6" s="162">
        <f t="shared" ref="AB6:AB44" si="17">IF(AND(E6="DE Infirmier Anesthésiste",D6="4.360€"),1,0)</f>
        <v>0</v>
      </c>
      <c r="AC6" s="160">
        <f t="shared" ref="AC6:AC44" si="18">IF(AND(E6="DE Infirmier Bloc Opératoire",D6="3.960€"),1,0)</f>
        <v>0</v>
      </c>
      <c r="AD6" s="162">
        <f t="shared" ref="AD6:AD44" si="19">IF(AND(E6="DE Infirmier Bloc Opératoire",D6="4.360€"),1,0)</f>
        <v>0</v>
      </c>
      <c r="AE6" s="160">
        <f t="shared" ref="AE6:AE44" si="20">IF(AND(E6="DE Infirmier",D6="3.050€"),1,0)</f>
        <v>0</v>
      </c>
      <c r="AF6" s="161">
        <f t="shared" ref="AF6:AF44" si="21">IF(AND(E6="DE Infirmier",D6="3.450€"),1,0)</f>
        <v>0</v>
      </c>
      <c r="AG6" s="161">
        <f t="shared" ref="AG6:AG44" si="22">IF(AND(E6="DE Infirmier",D6="3.650€"),1,0)</f>
        <v>0</v>
      </c>
      <c r="AH6" s="202"/>
    </row>
    <row r="7" spans="1:39" x14ac:dyDescent="0.2">
      <c r="A7" s="105"/>
      <c r="B7" s="12">
        <v>3</v>
      </c>
      <c r="C7" s="22"/>
      <c r="D7" s="22" t="s">
        <v>154</v>
      </c>
      <c r="E7" s="22" t="s">
        <v>44</v>
      </c>
      <c r="F7" s="13" t="s">
        <v>46</v>
      </c>
      <c r="G7" s="154"/>
      <c r="H7" s="154"/>
      <c r="I7" s="24"/>
      <c r="J7" s="16"/>
      <c r="K7" s="158">
        <f t="shared" si="0"/>
        <v>0</v>
      </c>
      <c r="L7" s="168">
        <f t="shared" si="1"/>
        <v>0</v>
      </c>
      <c r="M7" s="157">
        <f t="shared" si="2"/>
        <v>0</v>
      </c>
      <c r="N7" s="162">
        <f t="shared" si="3"/>
        <v>0</v>
      </c>
      <c r="O7" s="158">
        <f t="shared" si="4"/>
        <v>0</v>
      </c>
      <c r="P7" s="159">
        <f t="shared" si="5"/>
        <v>0</v>
      </c>
      <c r="Q7" s="159">
        <f t="shared" si="6"/>
        <v>0</v>
      </c>
      <c r="R7" s="159">
        <f t="shared" si="7"/>
        <v>0</v>
      </c>
      <c r="S7" s="159">
        <f t="shared" si="8"/>
        <v>0</v>
      </c>
      <c r="T7" s="160">
        <f t="shared" si="9"/>
        <v>0</v>
      </c>
      <c r="U7" s="162">
        <f t="shared" si="10"/>
        <v>0</v>
      </c>
      <c r="V7" s="160">
        <f t="shared" si="11"/>
        <v>0</v>
      </c>
      <c r="W7" s="161">
        <f t="shared" si="12"/>
        <v>0</v>
      </c>
      <c r="X7" s="161">
        <f t="shared" si="13"/>
        <v>0</v>
      </c>
      <c r="Y7" s="161">
        <f t="shared" si="14"/>
        <v>0</v>
      </c>
      <c r="Z7" s="162">
        <f t="shared" si="15"/>
        <v>0</v>
      </c>
      <c r="AA7" s="160">
        <f t="shared" si="16"/>
        <v>0</v>
      </c>
      <c r="AB7" s="162">
        <f t="shared" si="17"/>
        <v>0</v>
      </c>
      <c r="AC7" s="160">
        <f t="shared" si="18"/>
        <v>0</v>
      </c>
      <c r="AD7" s="162">
        <f t="shared" si="19"/>
        <v>0</v>
      </c>
      <c r="AE7" s="160">
        <f t="shared" si="20"/>
        <v>0</v>
      </c>
      <c r="AF7" s="161">
        <f t="shared" si="21"/>
        <v>0</v>
      </c>
      <c r="AG7" s="161">
        <f t="shared" si="22"/>
        <v>0</v>
      </c>
      <c r="AH7" s="202"/>
    </row>
    <row r="8" spans="1:39" x14ac:dyDescent="0.2">
      <c r="A8" s="105"/>
      <c r="B8" s="12">
        <v>4</v>
      </c>
      <c r="C8" s="22"/>
      <c r="D8" s="22" t="s">
        <v>154</v>
      </c>
      <c r="E8" s="22" t="s">
        <v>44</v>
      </c>
      <c r="F8" s="13" t="s">
        <v>46</v>
      </c>
      <c r="G8" s="154"/>
      <c r="H8" s="154"/>
      <c r="I8" s="24"/>
      <c r="J8" s="16"/>
      <c r="K8" s="158">
        <f t="shared" si="0"/>
        <v>0</v>
      </c>
      <c r="L8" s="168">
        <f t="shared" si="1"/>
        <v>0</v>
      </c>
      <c r="M8" s="157">
        <f t="shared" si="2"/>
        <v>0</v>
      </c>
      <c r="N8" s="162">
        <f t="shared" si="3"/>
        <v>0</v>
      </c>
      <c r="O8" s="158">
        <f t="shared" si="4"/>
        <v>0</v>
      </c>
      <c r="P8" s="159">
        <f t="shared" si="5"/>
        <v>0</v>
      </c>
      <c r="Q8" s="159">
        <f t="shared" si="6"/>
        <v>0</v>
      </c>
      <c r="R8" s="159">
        <f t="shared" si="7"/>
        <v>0</v>
      </c>
      <c r="S8" s="159">
        <f t="shared" si="8"/>
        <v>0</v>
      </c>
      <c r="T8" s="160">
        <f t="shared" si="9"/>
        <v>0</v>
      </c>
      <c r="U8" s="162">
        <f t="shared" si="10"/>
        <v>0</v>
      </c>
      <c r="V8" s="160">
        <f t="shared" si="11"/>
        <v>0</v>
      </c>
      <c r="W8" s="161">
        <f t="shared" si="12"/>
        <v>0</v>
      </c>
      <c r="X8" s="161">
        <f t="shared" si="13"/>
        <v>0</v>
      </c>
      <c r="Y8" s="161">
        <f t="shared" si="14"/>
        <v>0</v>
      </c>
      <c r="Z8" s="162">
        <f t="shared" si="15"/>
        <v>0</v>
      </c>
      <c r="AA8" s="160">
        <f t="shared" si="16"/>
        <v>0</v>
      </c>
      <c r="AB8" s="162">
        <f t="shared" si="17"/>
        <v>0</v>
      </c>
      <c r="AC8" s="160">
        <f t="shared" si="18"/>
        <v>0</v>
      </c>
      <c r="AD8" s="162">
        <f t="shared" si="19"/>
        <v>0</v>
      </c>
      <c r="AE8" s="160">
        <f t="shared" si="20"/>
        <v>0</v>
      </c>
      <c r="AF8" s="161">
        <f t="shared" si="21"/>
        <v>0</v>
      </c>
      <c r="AG8" s="161">
        <f t="shared" si="22"/>
        <v>0</v>
      </c>
      <c r="AH8" s="202"/>
    </row>
    <row r="9" spans="1:39" x14ac:dyDescent="0.2">
      <c r="A9" s="105"/>
      <c r="B9" s="12">
        <v>5</v>
      </c>
      <c r="C9" s="22"/>
      <c r="D9" s="22" t="s">
        <v>154</v>
      </c>
      <c r="E9" s="22" t="s">
        <v>44</v>
      </c>
      <c r="F9" s="13" t="s">
        <v>46</v>
      </c>
      <c r="G9" s="154"/>
      <c r="H9" s="154"/>
      <c r="I9" s="24"/>
      <c r="J9" s="16"/>
      <c r="K9" s="158">
        <f t="shared" si="0"/>
        <v>0</v>
      </c>
      <c r="L9" s="168">
        <f t="shared" si="1"/>
        <v>0</v>
      </c>
      <c r="M9" s="157">
        <f t="shared" si="2"/>
        <v>0</v>
      </c>
      <c r="N9" s="162">
        <f t="shared" si="3"/>
        <v>0</v>
      </c>
      <c r="O9" s="158">
        <f t="shared" si="4"/>
        <v>0</v>
      </c>
      <c r="P9" s="159">
        <f t="shared" si="5"/>
        <v>0</v>
      </c>
      <c r="Q9" s="159">
        <f t="shared" si="6"/>
        <v>0</v>
      </c>
      <c r="R9" s="159">
        <f t="shared" si="7"/>
        <v>0</v>
      </c>
      <c r="S9" s="159">
        <f t="shared" si="8"/>
        <v>0</v>
      </c>
      <c r="T9" s="160">
        <f t="shared" si="9"/>
        <v>0</v>
      </c>
      <c r="U9" s="162">
        <f t="shared" si="10"/>
        <v>0</v>
      </c>
      <c r="V9" s="160">
        <f t="shared" si="11"/>
        <v>0</v>
      </c>
      <c r="W9" s="161">
        <f t="shared" si="12"/>
        <v>0</v>
      </c>
      <c r="X9" s="161">
        <f t="shared" si="13"/>
        <v>0</v>
      </c>
      <c r="Y9" s="161">
        <f t="shared" si="14"/>
        <v>0</v>
      </c>
      <c r="Z9" s="162">
        <f t="shared" si="15"/>
        <v>0</v>
      </c>
      <c r="AA9" s="160">
        <f t="shared" si="16"/>
        <v>0</v>
      </c>
      <c r="AB9" s="162">
        <f t="shared" si="17"/>
        <v>0</v>
      </c>
      <c r="AC9" s="160">
        <f t="shared" si="18"/>
        <v>0</v>
      </c>
      <c r="AD9" s="162">
        <f t="shared" si="19"/>
        <v>0</v>
      </c>
      <c r="AE9" s="160">
        <f t="shared" si="20"/>
        <v>0</v>
      </c>
      <c r="AF9" s="161">
        <f t="shared" si="21"/>
        <v>0</v>
      </c>
      <c r="AG9" s="161">
        <f t="shared" si="22"/>
        <v>0</v>
      </c>
      <c r="AH9" s="202"/>
    </row>
    <row r="10" spans="1:39" x14ac:dyDescent="0.2">
      <c r="A10" s="105"/>
      <c r="B10" s="12">
        <v>6</v>
      </c>
      <c r="C10" s="22"/>
      <c r="D10" s="22" t="s">
        <v>154</v>
      </c>
      <c r="E10" s="22" t="s">
        <v>44</v>
      </c>
      <c r="F10" s="13" t="s">
        <v>46</v>
      </c>
      <c r="G10" s="154"/>
      <c r="H10" s="154"/>
      <c r="I10" s="24"/>
      <c r="J10" s="16"/>
      <c r="K10" s="158">
        <f t="shared" si="0"/>
        <v>0</v>
      </c>
      <c r="L10" s="168">
        <f t="shared" si="1"/>
        <v>0</v>
      </c>
      <c r="M10" s="157">
        <f t="shared" si="2"/>
        <v>0</v>
      </c>
      <c r="N10" s="162">
        <f t="shared" si="3"/>
        <v>0</v>
      </c>
      <c r="O10" s="158">
        <f t="shared" si="4"/>
        <v>0</v>
      </c>
      <c r="P10" s="159">
        <f t="shared" si="5"/>
        <v>0</v>
      </c>
      <c r="Q10" s="159">
        <f t="shared" si="6"/>
        <v>0</v>
      </c>
      <c r="R10" s="159">
        <f t="shared" si="7"/>
        <v>0</v>
      </c>
      <c r="S10" s="159">
        <f t="shared" si="8"/>
        <v>0</v>
      </c>
      <c r="T10" s="160">
        <f t="shared" si="9"/>
        <v>0</v>
      </c>
      <c r="U10" s="162">
        <f t="shared" si="10"/>
        <v>0</v>
      </c>
      <c r="V10" s="160">
        <f t="shared" si="11"/>
        <v>0</v>
      </c>
      <c r="W10" s="161">
        <f t="shared" si="12"/>
        <v>0</v>
      </c>
      <c r="X10" s="161">
        <f t="shared" si="13"/>
        <v>0</v>
      </c>
      <c r="Y10" s="161">
        <f t="shared" si="14"/>
        <v>0</v>
      </c>
      <c r="Z10" s="162">
        <f t="shared" si="15"/>
        <v>0</v>
      </c>
      <c r="AA10" s="160">
        <f t="shared" si="16"/>
        <v>0</v>
      </c>
      <c r="AB10" s="162">
        <f t="shared" si="17"/>
        <v>0</v>
      </c>
      <c r="AC10" s="160">
        <f t="shared" si="18"/>
        <v>0</v>
      </c>
      <c r="AD10" s="162">
        <f t="shared" si="19"/>
        <v>0</v>
      </c>
      <c r="AE10" s="160">
        <f t="shared" si="20"/>
        <v>0</v>
      </c>
      <c r="AF10" s="161">
        <f t="shared" si="21"/>
        <v>0</v>
      </c>
      <c r="AG10" s="161">
        <f t="shared" si="22"/>
        <v>0</v>
      </c>
      <c r="AH10" s="202"/>
    </row>
    <row r="11" spans="1:39" x14ac:dyDescent="0.2">
      <c r="A11" s="105"/>
      <c r="B11" s="12">
        <v>7</v>
      </c>
      <c r="C11" s="22"/>
      <c r="D11" s="22" t="s">
        <v>154</v>
      </c>
      <c r="E11" s="22" t="s">
        <v>44</v>
      </c>
      <c r="F11" s="13" t="s">
        <v>46</v>
      </c>
      <c r="G11" s="154"/>
      <c r="H11" s="154"/>
      <c r="I11" s="24"/>
      <c r="J11" s="16"/>
      <c r="K11" s="158">
        <f t="shared" si="0"/>
        <v>0</v>
      </c>
      <c r="L11" s="168">
        <f t="shared" si="1"/>
        <v>0</v>
      </c>
      <c r="M11" s="157">
        <f t="shared" si="2"/>
        <v>0</v>
      </c>
      <c r="N11" s="162">
        <f t="shared" si="3"/>
        <v>0</v>
      </c>
      <c r="O11" s="158">
        <f t="shared" si="4"/>
        <v>0</v>
      </c>
      <c r="P11" s="159">
        <f t="shared" si="5"/>
        <v>0</v>
      </c>
      <c r="Q11" s="159">
        <f t="shared" si="6"/>
        <v>0</v>
      </c>
      <c r="R11" s="159">
        <f t="shared" si="7"/>
        <v>0</v>
      </c>
      <c r="S11" s="159">
        <f t="shared" si="8"/>
        <v>0</v>
      </c>
      <c r="T11" s="160">
        <f t="shared" si="9"/>
        <v>0</v>
      </c>
      <c r="U11" s="162">
        <f t="shared" si="10"/>
        <v>0</v>
      </c>
      <c r="V11" s="160">
        <f t="shared" si="11"/>
        <v>0</v>
      </c>
      <c r="W11" s="161">
        <f t="shared" si="12"/>
        <v>0</v>
      </c>
      <c r="X11" s="161">
        <f t="shared" si="13"/>
        <v>0</v>
      </c>
      <c r="Y11" s="161">
        <f t="shared" si="14"/>
        <v>0</v>
      </c>
      <c r="Z11" s="162">
        <f t="shared" si="15"/>
        <v>0</v>
      </c>
      <c r="AA11" s="160">
        <f t="shared" si="16"/>
        <v>0</v>
      </c>
      <c r="AB11" s="162">
        <f t="shared" si="17"/>
        <v>0</v>
      </c>
      <c r="AC11" s="160">
        <f t="shared" si="18"/>
        <v>0</v>
      </c>
      <c r="AD11" s="162">
        <f t="shared" si="19"/>
        <v>0</v>
      </c>
      <c r="AE11" s="160">
        <f t="shared" si="20"/>
        <v>0</v>
      </c>
      <c r="AF11" s="161">
        <f t="shared" si="21"/>
        <v>0</v>
      </c>
      <c r="AG11" s="161">
        <f t="shared" si="22"/>
        <v>0</v>
      </c>
      <c r="AH11" s="202"/>
    </row>
    <row r="12" spans="1:39" x14ac:dyDescent="0.2">
      <c r="A12" s="105"/>
      <c r="B12" s="12">
        <v>8</v>
      </c>
      <c r="C12" s="22"/>
      <c r="D12" s="22" t="s">
        <v>154</v>
      </c>
      <c r="E12" s="22" t="s">
        <v>44</v>
      </c>
      <c r="F12" s="13" t="s">
        <v>46</v>
      </c>
      <c r="G12" s="154"/>
      <c r="H12" s="154"/>
      <c r="I12" s="24"/>
      <c r="J12" s="16"/>
      <c r="K12" s="158">
        <f t="shared" si="0"/>
        <v>0</v>
      </c>
      <c r="L12" s="168">
        <f t="shared" si="1"/>
        <v>0</v>
      </c>
      <c r="M12" s="157">
        <f t="shared" si="2"/>
        <v>0</v>
      </c>
      <c r="N12" s="162">
        <f t="shared" si="3"/>
        <v>0</v>
      </c>
      <c r="O12" s="158">
        <f t="shared" si="4"/>
        <v>0</v>
      </c>
      <c r="P12" s="159">
        <f t="shared" si="5"/>
        <v>0</v>
      </c>
      <c r="Q12" s="159">
        <f t="shared" si="6"/>
        <v>0</v>
      </c>
      <c r="R12" s="159">
        <f t="shared" si="7"/>
        <v>0</v>
      </c>
      <c r="S12" s="159">
        <f t="shared" si="8"/>
        <v>0</v>
      </c>
      <c r="T12" s="160">
        <f t="shared" si="9"/>
        <v>0</v>
      </c>
      <c r="U12" s="162">
        <f t="shared" si="10"/>
        <v>0</v>
      </c>
      <c r="V12" s="160">
        <f t="shared" si="11"/>
        <v>0</v>
      </c>
      <c r="W12" s="161">
        <f t="shared" si="12"/>
        <v>0</v>
      </c>
      <c r="X12" s="161">
        <f t="shared" si="13"/>
        <v>0</v>
      </c>
      <c r="Y12" s="161">
        <f t="shared" si="14"/>
        <v>0</v>
      </c>
      <c r="Z12" s="162">
        <f t="shared" si="15"/>
        <v>0</v>
      </c>
      <c r="AA12" s="160">
        <f t="shared" si="16"/>
        <v>0</v>
      </c>
      <c r="AB12" s="162">
        <f t="shared" si="17"/>
        <v>0</v>
      </c>
      <c r="AC12" s="160">
        <f t="shared" si="18"/>
        <v>0</v>
      </c>
      <c r="AD12" s="162">
        <f t="shared" si="19"/>
        <v>0</v>
      </c>
      <c r="AE12" s="160">
        <f t="shared" si="20"/>
        <v>0</v>
      </c>
      <c r="AF12" s="161">
        <f t="shared" si="21"/>
        <v>0</v>
      </c>
      <c r="AG12" s="161">
        <f t="shared" si="22"/>
        <v>0</v>
      </c>
      <c r="AH12" s="202"/>
    </row>
    <row r="13" spans="1:39" x14ac:dyDescent="0.2">
      <c r="A13" s="105"/>
      <c r="B13" s="12">
        <v>9</v>
      </c>
      <c r="C13" s="22"/>
      <c r="D13" s="22" t="s">
        <v>154</v>
      </c>
      <c r="E13" s="22" t="s">
        <v>44</v>
      </c>
      <c r="F13" s="13" t="s">
        <v>46</v>
      </c>
      <c r="G13" s="154"/>
      <c r="H13" s="154"/>
      <c r="I13" s="24"/>
      <c r="J13" s="16"/>
      <c r="K13" s="158">
        <f t="shared" si="0"/>
        <v>0</v>
      </c>
      <c r="L13" s="168">
        <f t="shared" si="1"/>
        <v>0</v>
      </c>
      <c r="M13" s="157">
        <f t="shared" si="2"/>
        <v>0</v>
      </c>
      <c r="N13" s="162">
        <f t="shared" si="3"/>
        <v>0</v>
      </c>
      <c r="O13" s="158">
        <f t="shared" si="4"/>
        <v>0</v>
      </c>
      <c r="P13" s="159">
        <f t="shared" si="5"/>
        <v>0</v>
      </c>
      <c r="Q13" s="159">
        <f t="shared" si="6"/>
        <v>0</v>
      </c>
      <c r="R13" s="159">
        <f t="shared" si="7"/>
        <v>0</v>
      </c>
      <c r="S13" s="159">
        <f t="shared" si="8"/>
        <v>0</v>
      </c>
      <c r="T13" s="160">
        <f t="shared" si="9"/>
        <v>0</v>
      </c>
      <c r="U13" s="162">
        <f t="shared" si="10"/>
        <v>0</v>
      </c>
      <c r="V13" s="160">
        <f t="shared" si="11"/>
        <v>0</v>
      </c>
      <c r="W13" s="161">
        <f t="shared" si="12"/>
        <v>0</v>
      </c>
      <c r="X13" s="161">
        <f t="shared" si="13"/>
        <v>0</v>
      </c>
      <c r="Y13" s="161">
        <f t="shared" si="14"/>
        <v>0</v>
      </c>
      <c r="Z13" s="162">
        <f t="shared" si="15"/>
        <v>0</v>
      </c>
      <c r="AA13" s="160">
        <f t="shared" si="16"/>
        <v>0</v>
      </c>
      <c r="AB13" s="162">
        <f t="shared" si="17"/>
        <v>0</v>
      </c>
      <c r="AC13" s="160">
        <f t="shared" si="18"/>
        <v>0</v>
      </c>
      <c r="AD13" s="162">
        <f t="shared" si="19"/>
        <v>0</v>
      </c>
      <c r="AE13" s="160">
        <f t="shared" si="20"/>
        <v>0</v>
      </c>
      <c r="AF13" s="161">
        <f t="shared" si="21"/>
        <v>0</v>
      </c>
      <c r="AG13" s="161">
        <f t="shared" si="22"/>
        <v>0</v>
      </c>
      <c r="AH13" s="202"/>
    </row>
    <row r="14" spans="1:39" x14ac:dyDescent="0.2">
      <c r="A14" s="105"/>
      <c r="B14" s="12">
        <v>10</v>
      </c>
      <c r="C14" s="22"/>
      <c r="D14" s="22" t="s">
        <v>154</v>
      </c>
      <c r="E14" s="22" t="s">
        <v>44</v>
      </c>
      <c r="F14" s="13" t="s">
        <v>46</v>
      </c>
      <c r="G14" s="154"/>
      <c r="H14" s="154"/>
      <c r="I14" s="24"/>
      <c r="J14" s="16"/>
      <c r="K14" s="158">
        <f t="shared" si="0"/>
        <v>0</v>
      </c>
      <c r="L14" s="168">
        <f t="shared" si="1"/>
        <v>0</v>
      </c>
      <c r="M14" s="157">
        <f t="shared" si="2"/>
        <v>0</v>
      </c>
      <c r="N14" s="162">
        <f t="shared" si="3"/>
        <v>0</v>
      </c>
      <c r="O14" s="158">
        <f t="shared" si="4"/>
        <v>0</v>
      </c>
      <c r="P14" s="159">
        <f t="shared" si="5"/>
        <v>0</v>
      </c>
      <c r="Q14" s="159">
        <f t="shared" si="6"/>
        <v>0</v>
      </c>
      <c r="R14" s="159">
        <f t="shared" si="7"/>
        <v>0</v>
      </c>
      <c r="S14" s="159">
        <f t="shared" si="8"/>
        <v>0</v>
      </c>
      <c r="T14" s="160">
        <f t="shared" si="9"/>
        <v>0</v>
      </c>
      <c r="U14" s="162">
        <f t="shared" si="10"/>
        <v>0</v>
      </c>
      <c r="V14" s="160">
        <f t="shared" si="11"/>
        <v>0</v>
      </c>
      <c r="W14" s="161">
        <f t="shared" si="12"/>
        <v>0</v>
      </c>
      <c r="X14" s="161">
        <f t="shared" si="13"/>
        <v>0</v>
      </c>
      <c r="Y14" s="161">
        <f t="shared" si="14"/>
        <v>0</v>
      </c>
      <c r="Z14" s="162">
        <f t="shared" si="15"/>
        <v>0</v>
      </c>
      <c r="AA14" s="160">
        <f t="shared" si="16"/>
        <v>0</v>
      </c>
      <c r="AB14" s="162">
        <f t="shared" si="17"/>
        <v>0</v>
      </c>
      <c r="AC14" s="160">
        <f t="shared" si="18"/>
        <v>0</v>
      </c>
      <c r="AD14" s="162">
        <f t="shared" si="19"/>
        <v>0</v>
      </c>
      <c r="AE14" s="160">
        <f t="shared" si="20"/>
        <v>0</v>
      </c>
      <c r="AF14" s="161">
        <f t="shared" si="21"/>
        <v>0</v>
      </c>
      <c r="AG14" s="161">
        <f t="shared" si="22"/>
        <v>0</v>
      </c>
      <c r="AH14" s="202"/>
    </row>
    <row r="15" spans="1:39" x14ac:dyDescent="0.2">
      <c r="A15" s="105"/>
      <c r="B15" s="12">
        <v>11</v>
      </c>
      <c r="C15" s="22"/>
      <c r="D15" s="22" t="s">
        <v>154</v>
      </c>
      <c r="E15" s="22" t="s">
        <v>44</v>
      </c>
      <c r="F15" s="13" t="s">
        <v>46</v>
      </c>
      <c r="G15" s="154"/>
      <c r="H15" s="154"/>
      <c r="I15" s="24"/>
      <c r="J15" s="16"/>
      <c r="K15" s="158">
        <f t="shared" si="0"/>
        <v>0</v>
      </c>
      <c r="L15" s="168">
        <f t="shared" si="1"/>
        <v>0</v>
      </c>
      <c r="M15" s="157">
        <f t="shared" si="2"/>
        <v>0</v>
      </c>
      <c r="N15" s="162">
        <f t="shared" si="3"/>
        <v>0</v>
      </c>
      <c r="O15" s="158">
        <f t="shared" si="4"/>
        <v>0</v>
      </c>
      <c r="P15" s="159">
        <f t="shared" si="5"/>
        <v>0</v>
      </c>
      <c r="Q15" s="159">
        <f t="shared" si="6"/>
        <v>0</v>
      </c>
      <c r="R15" s="159">
        <f t="shared" si="7"/>
        <v>0</v>
      </c>
      <c r="S15" s="159">
        <f t="shared" si="8"/>
        <v>0</v>
      </c>
      <c r="T15" s="160">
        <f t="shared" si="9"/>
        <v>0</v>
      </c>
      <c r="U15" s="162">
        <f t="shared" si="10"/>
        <v>0</v>
      </c>
      <c r="V15" s="160">
        <f t="shared" si="11"/>
        <v>0</v>
      </c>
      <c r="W15" s="161">
        <f t="shared" si="12"/>
        <v>0</v>
      </c>
      <c r="X15" s="161">
        <f t="shared" si="13"/>
        <v>0</v>
      </c>
      <c r="Y15" s="161">
        <f t="shared" si="14"/>
        <v>0</v>
      </c>
      <c r="Z15" s="162">
        <f t="shared" si="15"/>
        <v>0</v>
      </c>
      <c r="AA15" s="160">
        <f t="shared" si="16"/>
        <v>0</v>
      </c>
      <c r="AB15" s="162">
        <f t="shared" si="17"/>
        <v>0</v>
      </c>
      <c r="AC15" s="160">
        <f t="shared" si="18"/>
        <v>0</v>
      </c>
      <c r="AD15" s="162">
        <f t="shared" si="19"/>
        <v>0</v>
      </c>
      <c r="AE15" s="160">
        <f t="shared" si="20"/>
        <v>0</v>
      </c>
      <c r="AF15" s="161">
        <f t="shared" si="21"/>
        <v>0</v>
      </c>
      <c r="AG15" s="161">
        <f t="shared" si="22"/>
        <v>0</v>
      </c>
      <c r="AH15" s="202"/>
    </row>
    <row r="16" spans="1:39" x14ac:dyDescent="0.2">
      <c r="A16" s="105"/>
      <c r="B16" s="12">
        <v>12</v>
      </c>
      <c r="C16" s="22"/>
      <c r="D16" s="22" t="s">
        <v>154</v>
      </c>
      <c r="E16" s="22" t="s">
        <v>44</v>
      </c>
      <c r="F16" s="13" t="s">
        <v>46</v>
      </c>
      <c r="G16" s="154"/>
      <c r="H16" s="154"/>
      <c r="I16" s="24"/>
      <c r="J16" s="16"/>
      <c r="K16" s="158">
        <f t="shared" si="0"/>
        <v>0</v>
      </c>
      <c r="L16" s="168">
        <f t="shared" si="1"/>
        <v>0</v>
      </c>
      <c r="M16" s="157">
        <f t="shared" si="2"/>
        <v>0</v>
      </c>
      <c r="N16" s="162">
        <f t="shared" si="3"/>
        <v>0</v>
      </c>
      <c r="O16" s="158">
        <f t="shared" si="4"/>
        <v>0</v>
      </c>
      <c r="P16" s="159">
        <f t="shared" si="5"/>
        <v>0</v>
      </c>
      <c r="Q16" s="159">
        <f t="shared" si="6"/>
        <v>0</v>
      </c>
      <c r="R16" s="159">
        <f t="shared" si="7"/>
        <v>0</v>
      </c>
      <c r="S16" s="159">
        <f t="shared" si="8"/>
        <v>0</v>
      </c>
      <c r="T16" s="160">
        <f t="shared" si="9"/>
        <v>0</v>
      </c>
      <c r="U16" s="162">
        <f t="shared" si="10"/>
        <v>0</v>
      </c>
      <c r="V16" s="160">
        <f t="shared" si="11"/>
        <v>0</v>
      </c>
      <c r="W16" s="161">
        <f t="shared" si="12"/>
        <v>0</v>
      </c>
      <c r="X16" s="161">
        <f t="shared" si="13"/>
        <v>0</v>
      </c>
      <c r="Y16" s="161">
        <f t="shared" si="14"/>
        <v>0</v>
      </c>
      <c r="Z16" s="162">
        <f t="shared" si="15"/>
        <v>0</v>
      </c>
      <c r="AA16" s="160">
        <f t="shared" si="16"/>
        <v>0</v>
      </c>
      <c r="AB16" s="162">
        <f t="shared" si="17"/>
        <v>0</v>
      </c>
      <c r="AC16" s="160">
        <f t="shared" si="18"/>
        <v>0</v>
      </c>
      <c r="AD16" s="162">
        <f t="shared" si="19"/>
        <v>0</v>
      </c>
      <c r="AE16" s="160">
        <f t="shared" si="20"/>
        <v>0</v>
      </c>
      <c r="AF16" s="161">
        <f t="shared" si="21"/>
        <v>0</v>
      </c>
      <c r="AG16" s="161">
        <f t="shared" si="22"/>
        <v>0</v>
      </c>
      <c r="AH16" s="202"/>
    </row>
    <row r="17" spans="1:34" x14ac:dyDescent="0.2">
      <c r="A17" s="105"/>
      <c r="B17" s="12">
        <v>13</v>
      </c>
      <c r="C17" s="22"/>
      <c r="D17" s="22" t="s">
        <v>154</v>
      </c>
      <c r="E17" s="22" t="s">
        <v>44</v>
      </c>
      <c r="F17" s="13" t="s">
        <v>46</v>
      </c>
      <c r="G17" s="154"/>
      <c r="H17" s="154"/>
      <c r="I17" s="24"/>
      <c r="J17" s="16"/>
      <c r="K17" s="158">
        <f t="shared" si="0"/>
        <v>0</v>
      </c>
      <c r="L17" s="168">
        <f t="shared" si="1"/>
        <v>0</v>
      </c>
      <c r="M17" s="157">
        <f t="shared" si="2"/>
        <v>0</v>
      </c>
      <c r="N17" s="162">
        <f t="shared" si="3"/>
        <v>0</v>
      </c>
      <c r="O17" s="158">
        <f t="shared" si="4"/>
        <v>0</v>
      </c>
      <c r="P17" s="159">
        <f t="shared" si="5"/>
        <v>0</v>
      </c>
      <c r="Q17" s="159">
        <f t="shared" si="6"/>
        <v>0</v>
      </c>
      <c r="R17" s="159">
        <f t="shared" si="7"/>
        <v>0</v>
      </c>
      <c r="S17" s="159">
        <f t="shared" si="8"/>
        <v>0</v>
      </c>
      <c r="T17" s="160">
        <f t="shared" si="9"/>
        <v>0</v>
      </c>
      <c r="U17" s="162">
        <f t="shared" si="10"/>
        <v>0</v>
      </c>
      <c r="V17" s="160">
        <f t="shared" si="11"/>
        <v>0</v>
      </c>
      <c r="W17" s="161">
        <f t="shared" si="12"/>
        <v>0</v>
      </c>
      <c r="X17" s="161">
        <f t="shared" si="13"/>
        <v>0</v>
      </c>
      <c r="Y17" s="161">
        <f t="shared" si="14"/>
        <v>0</v>
      </c>
      <c r="Z17" s="162">
        <f t="shared" si="15"/>
        <v>0</v>
      </c>
      <c r="AA17" s="160">
        <f t="shared" si="16"/>
        <v>0</v>
      </c>
      <c r="AB17" s="162">
        <f t="shared" si="17"/>
        <v>0</v>
      </c>
      <c r="AC17" s="160">
        <f t="shared" si="18"/>
        <v>0</v>
      </c>
      <c r="AD17" s="162">
        <f t="shared" si="19"/>
        <v>0</v>
      </c>
      <c r="AE17" s="160">
        <f t="shared" si="20"/>
        <v>0</v>
      </c>
      <c r="AF17" s="161">
        <f t="shared" si="21"/>
        <v>0</v>
      </c>
      <c r="AG17" s="161">
        <f t="shared" si="22"/>
        <v>0</v>
      </c>
      <c r="AH17" s="202"/>
    </row>
    <row r="18" spans="1:34" x14ac:dyDescent="0.2">
      <c r="A18" s="105"/>
      <c r="B18" s="12">
        <v>14</v>
      </c>
      <c r="C18" s="22"/>
      <c r="D18" s="22" t="s">
        <v>154</v>
      </c>
      <c r="E18" s="22" t="s">
        <v>44</v>
      </c>
      <c r="F18" s="13" t="s">
        <v>46</v>
      </c>
      <c r="G18" s="154"/>
      <c r="H18" s="154"/>
      <c r="I18" s="24"/>
      <c r="J18" s="16"/>
      <c r="K18" s="158">
        <f t="shared" si="0"/>
        <v>0</v>
      </c>
      <c r="L18" s="168">
        <f t="shared" si="1"/>
        <v>0</v>
      </c>
      <c r="M18" s="157">
        <f t="shared" si="2"/>
        <v>0</v>
      </c>
      <c r="N18" s="162">
        <f t="shared" si="3"/>
        <v>0</v>
      </c>
      <c r="O18" s="158">
        <f t="shared" si="4"/>
        <v>0</v>
      </c>
      <c r="P18" s="159">
        <f t="shared" si="5"/>
        <v>0</v>
      </c>
      <c r="Q18" s="159">
        <f t="shared" si="6"/>
        <v>0</v>
      </c>
      <c r="R18" s="159">
        <f t="shared" si="7"/>
        <v>0</v>
      </c>
      <c r="S18" s="159">
        <f t="shared" si="8"/>
        <v>0</v>
      </c>
      <c r="T18" s="160">
        <f t="shared" si="9"/>
        <v>0</v>
      </c>
      <c r="U18" s="162">
        <f t="shared" si="10"/>
        <v>0</v>
      </c>
      <c r="V18" s="160">
        <f t="shared" si="11"/>
        <v>0</v>
      </c>
      <c r="W18" s="161">
        <f t="shared" si="12"/>
        <v>0</v>
      </c>
      <c r="X18" s="161">
        <f t="shared" si="13"/>
        <v>0</v>
      </c>
      <c r="Y18" s="161">
        <f t="shared" si="14"/>
        <v>0</v>
      </c>
      <c r="Z18" s="162">
        <f t="shared" si="15"/>
        <v>0</v>
      </c>
      <c r="AA18" s="160">
        <f t="shared" si="16"/>
        <v>0</v>
      </c>
      <c r="AB18" s="162">
        <f t="shared" si="17"/>
        <v>0</v>
      </c>
      <c r="AC18" s="160">
        <f t="shared" si="18"/>
        <v>0</v>
      </c>
      <c r="AD18" s="162">
        <f t="shared" si="19"/>
        <v>0</v>
      </c>
      <c r="AE18" s="160">
        <f t="shared" si="20"/>
        <v>0</v>
      </c>
      <c r="AF18" s="161">
        <f t="shared" si="21"/>
        <v>0</v>
      </c>
      <c r="AG18" s="161">
        <f t="shared" si="22"/>
        <v>0</v>
      </c>
      <c r="AH18" s="202"/>
    </row>
    <row r="19" spans="1:34" x14ac:dyDescent="0.2">
      <c r="A19" s="105"/>
      <c r="B19" s="12">
        <v>15</v>
      </c>
      <c r="C19" s="22"/>
      <c r="D19" s="22" t="s">
        <v>154</v>
      </c>
      <c r="E19" s="22" t="s">
        <v>44</v>
      </c>
      <c r="F19" s="13" t="s">
        <v>46</v>
      </c>
      <c r="G19" s="154"/>
      <c r="H19" s="154"/>
      <c r="I19" s="24"/>
      <c r="J19" s="16"/>
      <c r="K19" s="158">
        <f t="shared" si="0"/>
        <v>0</v>
      </c>
      <c r="L19" s="168">
        <f t="shared" si="1"/>
        <v>0</v>
      </c>
      <c r="M19" s="157">
        <f t="shared" si="2"/>
        <v>0</v>
      </c>
      <c r="N19" s="162">
        <f t="shared" si="3"/>
        <v>0</v>
      </c>
      <c r="O19" s="158">
        <f t="shared" si="4"/>
        <v>0</v>
      </c>
      <c r="P19" s="159">
        <f t="shared" si="5"/>
        <v>0</v>
      </c>
      <c r="Q19" s="159">
        <f t="shared" si="6"/>
        <v>0</v>
      </c>
      <c r="R19" s="159">
        <f t="shared" si="7"/>
        <v>0</v>
      </c>
      <c r="S19" s="159">
        <f t="shared" si="8"/>
        <v>0</v>
      </c>
      <c r="T19" s="160">
        <f t="shared" si="9"/>
        <v>0</v>
      </c>
      <c r="U19" s="162">
        <f t="shared" si="10"/>
        <v>0</v>
      </c>
      <c r="V19" s="160">
        <f t="shared" si="11"/>
        <v>0</v>
      </c>
      <c r="W19" s="161">
        <f t="shared" si="12"/>
        <v>0</v>
      </c>
      <c r="X19" s="161">
        <f t="shared" si="13"/>
        <v>0</v>
      </c>
      <c r="Y19" s="161">
        <f t="shared" si="14"/>
        <v>0</v>
      </c>
      <c r="Z19" s="162">
        <f t="shared" si="15"/>
        <v>0</v>
      </c>
      <c r="AA19" s="160">
        <f t="shared" si="16"/>
        <v>0</v>
      </c>
      <c r="AB19" s="162">
        <f t="shared" si="17"/>
        <v>0</v>
      </c>
      <c r="AC19" s="160">
        <f t="shared" si="18"/>
        <v>0</v>
      </c>
      <c r="AD19" s="162">
        <f t="shared" si="19"/>
        <v>0</v>
      </c>
      <c r="AE19" s="160">
        <f t="shared" si="20"/>
        <v>0</v>
      </c>
      <c r="AF19" s="161">
        <f t="shared" si="21"/>
        <v>0</v>
      </c>
      <c r="AG19" s="161">
        <f t="shared" si="22"/>
        <v>0</v>
      </c>
      <c r="AH19" s="202"/>
    </row>
    <row r="20" spans="1:34" x14ac:dyDescent="0.2">
      <c r="A20" s="105"/>
      <c r="B20" s="12">
        <v>16</v>
      </c>
      <c r="C20" s="22"/>
      <c r="D20" s="22" t="s">
        <v>154</v>
      </c>
      <c r="E20" s="22" t="s">
        <v>44</v>
      </c>
      <c r="F20" s="13" t="s">
        <v>46</v>
      </c>
      <c r="G20" s="154"/>
      <c r="H20" s="154"/>
      <c r="I20" s="24"/>
      <c r="J20" s="16"/>
      <c r="K20" s="158">
        <f t="shared" si="0"/>
        <v>0</v>
      </c>
      <c r="L20" s="168">
        <f t="shared" si="1"/>
        <v>0</v>
      </c>
      <c r="M20" s="157">
        <f t="shared" si="2"/>
        <v>0</v>
      </c>
      <c r="N20" s="162">
        <f t="shared" si="3"/>
        <v>0</v>
      </c>
      <c r="O20" s="158">
        <f t="shared" si="4"/>
        <v>0</v>
      </c>
      <c r="P20" s="159">
        <f t="shared" si="5"/>
        <v>0</v>
      </c>
      <c r="Q20" s="159">
        <f t="shared" si="6"/>
        <v>0</v>
      </c>
      <c r="R20" s="159">
        <f t="shared" si="7"/>
        <v>0</v>
      </c>
      <c r="S20" s="159">
        <f t="shared" si="8"/>
        <v>0</v>
      </c>
      <c r="T20" s="160">
        <f t="shared" si="9"/>
        <v>0</v>
      </c>
      <c r="U20" s="162">
        <f t="shared" si="10"/>
        <v>0</v>
      </c>
      <c r="V20" s="160">
        <f t="shared" si="11"/>
        <v>0</v>
      </c>
      <c r="W20" s="161">
        <f t="shared" si="12"/>
        <v>0</v>
      </c>
      <c r="X20" s="161">
        <f t="shared" si="13"/>
        <v>0</v>
      </c>
      <c r="Y20" s="161">
        <f t="shared" si="14"/>
        <v>0</v>
      </c>
      <c r="Z20" s="162">
        <f t="shared" si="15"/>
        <v>0</v>
      </c>
      <c r="AA20" s="160">
        <f t="shared" si="16"/>
        <v>0</v>
      </c>
      <c r="AB20" s="162">
        <f t="shared" si="17"/>
        <v>0</v>
      </c>
      <c r="AC20" s="160">
        <f t="shared" si="18"/>
        <v>0</v>
      </c>
      <c r="AD20" s="162">
        <f t="shared" si="19"/>
        <v>0</v>
      </c>
      <c r="AE20" s="160">
        <f t="shared" si="20"/>
        <v>0</v>
      </c>
      <c r="AF20" s="161">
        <f t="shared" si="21"/>
        <v>0</v>
      </c>
      <c r="AG20" s="161">
        <f t="shared" si="22"/>
        <v>0</v>
      </c>
      <c r="AH20" s="202"/>
    </row>
    <row r="21" spans="1:34" x14ac:dyDescent="0.2">
      <c r="A21" s="105"/>
      <c r="B21" s="12">
        <v>17</v>
      </c>
      <c r="C21" s="22"/>
      <c r="D21" s="22" t="s">
        <v>154</v>
      </c>
      <c r="E21" s="22" t="s">
        <v>44</v>
      </c>
      <c r="F21" s="13" t="s">
        <v>46</v>
      </c>
      <c r="G21" s="154"/>
      <c r="H21" s="154"/>
      <c r="I21" s="24"/>
      <c r="J21" s="16"/>
      <c r="K21" s="158">
        <f t="shared" si="0"/>
        <v>0</v>
      </c>
      <c r="L21" s="168">
        <f t="shared" si="1"/>
        <v>0</v>
      </c>
      <c r="M21" s="157">
        <f t="shared" si="2"/>
        <v>0</v>
      </c>
      <c r="N21" s="162">
        <f t="shared" si="3"/>
        <v>0</v>
      </c>
      <c r="O21" s="158">
        <f t="shared" si="4"/>
        <v>0</v>
      </c>
      <c r="P21" s="159">
        <f t="shared" si="5"/>
        <v>0</v>
      </c>
      <c r="Q21" s="159">
        <f t="shared" si="6"/>
        <v>0</v>
      </c>
      <c r="R21" s="159">
        <f t="shared" si="7"/>
        <v>0</v>
      </c>
      <c r="S21" s="159">
        <f t="shared" si="8"/>
        <v>0</v>
      </c>
      <c r="T21" s="160">
        <f t="shared" si="9"/>
        <v>0</v>
      </c>
      <c r="U21" s="162">
        <f t="shared" si="10"/>
        <v>0</v>
      </c>
      <c r="V21" s="160">
        <f t="shared" si="11"/>
        <v>0</v>
      </c>
      <c r="W21" s="161">
        <f t="shared" si="12"/>
        <v>0</v>
      </c>
      <c r="X21" s="161">
        <f t="shared" si="13"/>
        <v>0</v>
      </c>
      <c r="Y21" s="161">
        <f t="shared" si="14"/>
        <v>0</v>
      </c>
      <c r="Z21" s="162">
        <f t="shared" si="15"/>
        <v>0</v>
      </c>
      <c r="AA21" s="160">
        <f t="shared" si="16"/>
        <v>0</v>
      </c>
      <c r="AB21" s="162">
        <f t="shared" si="17"/>
        <v>0</v>
      </c>
      <c r="AC21" s="160">
        <f t="shared" si="18"/>
        <v>0</v>
      </c>
      <c r="AD21" s="162">
        <f t="shared" si="19"/>
        <v>0</v>
      </c>
      <c r="AE21" s="160">
        <f t="shared" si="20"/>
        <v>0</v>
      </c>
      <c r="AF21" s="161">
        <f t="shared" si="21"/>
        <v>0</v>
      </c>
      <c r="AG21" s="161">
        <f t="shared" si="22"/>
        <v>0</v>
      </c>
      <c r="AH21" s="202"/>
    </row>
    <row r="22" spans="1:34" x14ac:dyDescent="0.2">
      <c r="A22" s="105"/>
      <c r="B22" s="12">
        <v>18</v>
      </c>
      <c r="C22" s="22"/>
      <c r="D22" s="22" t="s">
        <v>154</v>
      </c>
      <c r="E22" s="22" t="s">
        <v>44</v>
      </c>
      <c r="F22" s="13" t="s">
        <v>46</v>
      </c>
      <c r="G22" s="154"/>
      <c r="H22" s="154"/>
      <c r="I22" s="24"/>
      <c r="J22" s="16"/>
      <c r="K22" s="158">
        <f t="shared" si="0"/>
        <v>0</v>
      </c>
      <c r="L22" s="168">
        <f t="shared" si="1"/>
        <v>0</v>
      </c>
      <c r="M22" s="157">
        <f t="shared" si="2"/>
        <v>0</v>
      </c>
      <c r="N22" s="162">
        <f t="shared" si="3"/>
        <v>0</v>
      </c>
      <c r="O22" s="158">
        <f t="shared" si="4"/>
        <v>0</v>
      </c>
      <c r="P22" s="159">
        <f t="shared" si="5"/>
        <v>0</v>
      </c>
      <c r="Q22" s="159">
        <f t="shared" si="6"/>
        <v>0</v>
      </c>
      <c r="R22" s="159">
        <f t="shared" si="7"/>
        <v>0</v>
      </c>
      <c r="S22" s="159">
        <f t="shared" si="8"/>
        <v>0</v>
      </c>
      <c r="T22" s="160">
        <f t="shared" si="9"/>
        <v>0</v>
      </c>
      <c r="U22" s="162">
        <f t="shared" si="10"/>
        <v>0</v>
      </c>
      <c r="V22" s="160">
        <f t="shared" si="11"/>
        <v>0</v>
      </c>
      <c r="W22" s="161">
        <f t="shared" si="12"/>
        <v>0</v>
      </c>
      <c r="X22" s="161">
        <f t="shared" si="13"/>
        <v>0</v>
      </c>
      <c r="Y22" s="161">
        <f t="shared" si="14"/>
        <v>0</v>
      </c>
      <c r="Z22" s="162">
        <f t="shared" si="15"/>
        <v>0</v>
      </c>
      <c r="AA22" s="160">
        <f t="shared" si="16"/>
        <v>0</v>
      </c>
      <c r="AB22" s="162">
        <f t="shared" si="17"/>
        <v>0</v>
      </c>
      <c r="AC22" s="160">
        <f t="shared" si="18"/>
        <v>0</v>
      </c>
      <c r="AD22" s="162">
        <f t="shared" si="19"/>
        <v>0</v>
      </c>
      <c r="AE22" s="160">
        <f t="shared" si="20"/>
        <v>0</v>
      </c>
      <c r="AF22" s="161">
        <f t="shared" si="21"/>
        <v>0</v>
      </c>
      <c r="AG22" s="161">
        <f t="shared" si="22"/>
        <v>0</v>
      </c>
      <c r="AH22" s="202"/>
    </row>
    <row r="23" spans="1:34" x14ac:dyDescent="0.2">
      <c r="A23" s="105"/>
      <c r="B23" s="12">
        <v>19</v>
      </c>
      <c r="C23" s="22"/>
      <c r="D23" s="22" t="s">
        <v>154</v>
      </c>
      <c r="E23" s="22" t="s">
        <v>44</v>
      </c>
      <c r="F23" s="13" t="s">
        <v>46</v>
      </c>
      <c r="G23" s="154"/>
      <c r="H23" s="154"/>
      <c r="I23" s="24"/>
      <c r="J23" s="16"/>
      <c r="K23" s="158">
        <f t="shared" si="0"/>
        <v>0</v>
      </c>
      <c r="L23" s="168">
        <f t="shared" si="1"/>
        <v>0</v>
      </c>
      <c r="M23" s="157">
        <f t="shared" si="2"/>
        <v>0</v>
      </c>
      <c r="N23" s="162">
        <f t="shared" si="3"/>
        <v>0</v>
      </c>
      <c r="O23" s="158">
        <f t="shared" si="4"/>
        <v>0</v>
      </c>
      <c r="P23" s="159">
        <f t="shared" si="5"/>
        <v>0</v>
      </c>
      <c r="Q23" s="159">
        <f t="shared" si="6"/>
        <v>0</v>
      </c>
      <c r="R23" s="159">
        <f t="shared" si="7"/>
        <v>0</v>
      </c>
      <c r="S23" s="159">
        <f t="shared" si="8"/>
        <v>0</v>
      </c>
      <c r="T23" s="160">
        <f t="shared" si="9"/>
        <v>0</v>
      </c>
      <c r="U23" s="162">
        <f t="shared" si="10"/>
        <v>0</v>
      </c>
      <c r="V23" s="160">
        <f t="shared" si="11"/>
        <v>0</v>
      </c>
      <c r="W23" s="161">
        <f t="shared" si="12"/>
        <v>0</v>
      </c>
      <c r="X23" s="161">
        <f t="shared" si="13"/>
        <v>0</v>
      </c>
      <c r="Y23" s="161">
        <f t="shared" si="14"/>
        <v>0</v>
      </c>
      <c r="Z23" s="162">
        <f t="shared" si="15"/>
        <v>0</v>
      </c>
      <c r="AA23" s="160">
        <f t="shared" si="16"/>
        <v>0</v>
      </c>
      <c r="AB23" s="162">
        <f t="shared" si="17"/>
        <v>0</v>
      </c>
      <c r="AC23" s="160">
        <f t="shared" si="18"/>
        <v>0</v>
      </c>
      <c r="AD23" s="162">
        <f t="shared" si="19"/>
        <v>0</v>
      </c>
      <c r="AE23" s="160">
        <f t="shared" si="20"/>
        <v>0</v>
      </c>
      <c r="AF23" s="161">
        <f t="shared" si="21"/>
        <v>0</v>
      </c>
      <c r="AG23" s="161">
        <f t="shared" si="22"/>
        <v>0</v>
      </c>
      <c r="AH23" s="202"/>
    </row>
    <row r="24" spans="1:34" x14ac:dyDescent="0.2">
      <c r="A24" s="105"/>
      <c r="B24" s="12">
        <v>20</v>
      </c>
      <c r="C24" s="22"/>
      <c r="D24" s="22" t="s">
        <v>154</v>
      </c>
      <c r="E24" s="22" t="s">
        <v>44</v>
      </c>
      <c r="F24" s="13" t="s">
        <v>46</v>
      </c>
      <c r="G24" s="154"/>
      <c r="H24" s="154"/>
      <c r="I24" s="24"/>
      <c r="J24" s="16"/>
      <c r="K24" s="158">
        <f t="shared" si="0"/>
        <v>0</v>
      </c>
      <c r="L24" s="168">
        <f t="shared" si="1"/>
        <v>0</v>
      </c>
      <c r="M24" s="157">
        <f t="shared" si="2"/>
        <v>0</v>
      </c>
      <c r="N24" s="162">
        <f t="shared" si="3"/>
        <v>0</v>
      </c>
      <c r="O24" s="158">
        <f t="shared" si="4"/>
        <v>0</v>
      </c>
      <c r="P24" s="159">
        <f t="shared" si="5"/>
        <v>0</v>
      </c>
      <c r="Q24" s="159">
        <f t="shared" si="6"/>
        <v>0</v>
      </c>
      <c r="R24" s="159">
        <f t="shared" si="7"/>
        <v>0</v>
      </c>
      <c r="S24" s="159">
        <f t="shared" si="8"/>
        <v>0</v>
      </c>
      <c r="T24" s="160">
        <f t="shared" si="9"/>
        <v>0</v>
      </c>
      <c r="U24" s="162">
        <f t="shared" si="10"/>
        <v>0</v>
      </c>
      <c r="V24" s="160">
        <f t="shared" si="11"/>
        <v>0</v>
      </c>
      <c r="W24" s="161">
        <f t="shared" si="12"/>
        <v>0</v>
      </c>
      <c r="X24" s="161">
        <f t="shared" si="13"/>
        <v>0</v>
      </c>
      <c r="Y24" s="161">
        <f t="shared" si="14"/>
        <v>0</v>
      </c>
      <c r="Z24" s="162">
        <f t="shared" si="15"/>
        <v>0</v>
      </c>
      <c r="AA24" s="160">
        <f t="shared" si="16"/>
        <v>0</v>
      </c>
      <c r="AB24" s="162">
        <f t="shared" si="17"/>
        <v>0</v>
      </c>
      <c r="AC24" s="160">
        <f t="shared" si="18"/>
        <v>0</v>
      </c>
      <c r="AD24" s="162">
        <f t="shared" si="19"/>
        <v>0</v>
      </c>
      <c r="AE24" s="160">
        <f t="shared" si="20"/>
        <v>0</v>
      </c>
      <c r="AF24" s="161">
        <f t="shared" si="21"/>
        <v>0</v>
      </c>
      <c r="AG24" s="161">
        <f t="shared" si="22"/>
        <v>0</v>
      </c>
      <c r="AH24" s="202"/>
    </row>
    <row r="25" spans="1:34" x14ac:dyDescent="0.2">
      <c r="A25" s="105"/>
      <c r="B25" s="12">
        <v>21</v>
      </c>
      <c r="C25" s="22"/>
      <c r="D25" s="22" t="s">
        <v>154</v>
      </c>
      <c r="E25" s="22" t="s">
        <v>44</v>
      </c>
      <c r="F25" s="13" t="s">
        <v>46</v>
      </c>
      <c r="G25" s="154"/>
      <c r="H25" s="154"/>
      <c r="I25" s="24"/>
      <c r="J25" s="16"/>
      <c r="K25" s="158">
        <f t="shared" si="0"/>
        <v>0</v>
      </c>
      <c r="L25" s="168">
        <f t="shared" si="1"/>
        <v>0</v>
      </c>
      <c r="M25" s="157">
        <f t="shared" si="2"/>
        <v>0</v>
      </c>
      <c r="N25" s="162">
        <f t="shared" si="3"/>
        <v>0</v>
      </c>
      <c r="O25" s="158">
        <f t="shared" si="4"/>
        <v>0</v>
      </c>
      <c r="P25" s="159">
        <f t="shared" si="5"/>
        <v>0</v>
      </c>
      <c r="Q25" s="159">
        <f t="shared" si="6"/>
        <v>0</v>
      </c>
      <c r="R25" s="159">
        <f t="shared" si="7"/>
        <v>0</v>
      </c>
      <c r="S25" s="159">
        <f t="shared" si="8"/>
        <v>0</v>
      </c>
      <c r="T25" s="160">
        <f t="shared" si="9"/>
        <v>0</v>
      </c>
      <c r="U25" s="162">
        <f t="shared" si="10"/>
        <v>0</v>
      </c>
      <c r="V25" s="160">
        <f t="shared" si="11"/>
        <v>0</v>
      </c>
      <c r="W25" s="161">
        <f t="shared" si="12"/>
        <v>0</v>
      </c>
      <c r="X25" s="161">
        <f t="shared" si="13"/>
        <v>0</v>
      </c>
      <c r="Y25" s="161">
        <f t="shared" si="14"/>
        <v>0</v>
      </c>
      <c r="Z25" s="162">
        <f t="shared" si="15"/>
        <v>0</v>
      </c>
      <c r="AA25" s="160">
        <f t="shared" si="16"/>
        <v>0</v>
      </c>
      <c r="AB25" s="162">
        <f t="shared" si="17"/>
        <v>0</v>
      </c>
      <c r="AC25" s="160">
        <f t="shared" si="18"/>
        <v>0</v>
      </c>
      <c r="AD25" s="162">
        <f t="shared" si="19"/>
        <v>0</v>
      </c>
      <c r="AE25" s="160">
        <f t="shared" si="20"/>
        <v>0</v>
      </c>
      <c r="AF25" s="161">
        <f t="shared" si="21"/>
        <v>0</v>
      </c>
      <c r="AG25" s="161">
        <f t="shared" si="22"/>
        <v>0</v>
      </c>
      <c r="AH25" s="202"/>
    </row>
    <row r="26" spans="1:34" x14ac:dyDescent="0.2">
      <c r="A26" s="105"/>
      <c r="B26" s="12">
        <v>22</v>
      </c>
      <c r="C26" s="22"/>
      <c r="D26" s="22" t="s">
        <v>154</v>
      </c>
      <c r="E26" s="22" t="s">
        <v>44</v>
      </c>
      <c r="F26" s="13" t="s">
        <v>46</v>
      </c>
      <c r="G26" s="154"/>
      <c r="H26" s="154"/>
      <c r="I26" s="24"/>
      <c r="J26" s="16"/>
      <c r="K26" s="158">
        <f t="shared" si="0"/>
        <v>0</v>
      </c>
      <c r="L26" s="168">
        <f t="shared" si="1"/>
        <v>0</v>
      </c>
      <c r="M26" s="157">
        <f t="shared" si="2"/>
        <v>0</v>
      </c>
      <c r="N26" s="162">
        <f t="shared" si="3"/>
        <v>0</v>
      </c>
      <c r="O26" s="158">
        <f t="shared" si="4"/>
        <v>0</v>
      </c>
      <c r="P26" s="159">
        <f t="shared" si="5"/>
        <v>0</v>
      </c>
      <c r="Q26" s="159">
        <f t="shared" si="6"/>
        <v>0</v>
      </c>
      <c r="R26" s="159">
        <f t="shared" si="7"/>
        <v>0</v>
      </c>
      <c r="S26" s="159">
        <f t="shared" si="8"/>
        <v>0</v>
      </c>
      <c r="T26" s="160">
        <f t="shared" si="9"/>
        <v>0</v>
      </c>
      <c r="U26" s="162">
        <f t="shared" si="10"/>
        <v>0</v>
      </c>
      <c r="V26" s="160">
        <f t="shared" si="11"/>
        <v>0</v>
      </c>
      <c r="W26" s="161">
        <f t="shared" si="12"/>
        <v>0</v>
      </c>
      <c r="X26" s="161">
        <f t="shared" si="13"/>
        <v>0</v>
      </c>
      <c r="Y26" s="161">
        <f t="shared" si="14"/>
        <v>0</v>
      </c>
      <c r="Z26" s="162">
        <f t="shared" si="15"/>
        <v>0</v>
      </c>
      <c r="AA26" s="160">
        <f t="shared" si="16"/>
        <v>0</v>
      </c>
      <c r="AB26" s="162">
        <f t="shared" si="17"/>
        <v>0</v>
      </c>
      <c r="AC26" s="160">
        <f t="shared" si="18"/>
        <v>0</v>
      </c>
      <c r="AD26" s="162">
        <f t="shared" si="19"/>
        <v>0</v>
      </c>
      <c r="AE26" s="160">
        <f t="shared" si="20"/>
        <v>0</v>
      </c>
      <c r="AF26" s="161">
        <f t="shared" si="21"/>
        <v>0</v>
      </c>
      <c r="AG26" s="161">
        <f t="shared" si="22"/>
        <v>0</v>
      </c>
      <c r="AH26" s="202"/>
    </row>
    <row r="27" spans="1:34" x14ac:dyDescent="0.2">
      <c r="A27" s="105"/>
      <c r="B27" s="12">
        <v>23</v>
      </c>
      <c r="C27" s="22"/>
      <c r="D27" s="22" t="s">
        <v>154</v>
      </c>
      <c r="E27" s="22" t="s">
        <v>44</v>
      </c>
      <c r="F27" s="13" t="s">
        <v>46</v>
      </c>
      <c r="G27" s="154"/>
      <c r="H27" s="154"/>
      <c r="I27" s="24"/>
      <c r="J27" s="16"/>
      <c r="K27" s="158">
        <f t="shared" si="0"/>
        <v>0</v>
      </c>
      <c r="L27" s="168">
        <f t="shared" si="1"/>
        <v>0</v>
      </c>
      <c r="M27" s="157">
        <f t="shared" si="2"/>
        <v>0</v>
      </c>
      <c r="N27" s="162">
        <f t="shared" si="3"/>
        <v>0</v>
      </c>
      <c r="O27" s="158">
        <f t="shared" si="4"/>
        <v>0</v>
      </c>
      <c r="P27" s="159">
        <f t="shared" si="5"/>
        <v>0</v>
      </c>
      <c r="Q27" s="159">
        <f t="shared" si="6"/>
        <v>0</v>
      </c>
      <c r="R27" s="159">
        <f t="shared" si="7"/>
        <v>0</v>
      </c>
      <c r="S27" s="159">
        <f t="shared" si="8"/>
        <v>0</v>
      </c>
      <c r="T27" s="160">
        <f t="shared" si="9"/>
        <v>0</v>
      </c>
      <c r="U27" s="162">
        <f t="shared" si="10"/>
        <v>0</v>
      </c>
      <c r="V27" s="160">
        <f t="shared" si="11"/>
        <v>0</v>
      </c>
      <c r="W27" s="161">
        <f t="shared" si="12"/>
        <v>0</v>
      </c>
      <c r="X27" s="161">
        <f t="shared" si="13"/>
        <v>0</v>
      </c>
      <c r="Y27" s="161">
        <f t="shared" si="14"/>
        <v>0</v>
      </c>
      <c r="Z27" s="162">
        <f t="shared" si="15"/>
        <v>0</v>
      </c>
      <c r="AA27" s="160">
        <f t="shared" si="16"/>
        <v>0</v>
      </c>
      <c r="AB27" s="162">
        <f t="shared" si="17"/>
        <v>0</v>
      </c>
      <c r="AC27" s="160">
        <f t="shared" si="18"/>
        <v>0</v>
      </c>
      <c r="AD27" s="162">
        <f t="shared" si="19"/>
        <v>0</v>
      </c>
      <c r="AE27" s="160">
        <f t="shared" si="20"/>
        <v>0</v>
      </c>
      <c r="AF27" s="161">
        <f t="shared" si="21"/>
        <v>0</v>
      </c>
      <c r="AG27" s="161">
        <f t="shared" si="22"/>
        <v>0</v>
      </c>
      <c r="AH27" s="202"/>
    </row>
    <row r="28" spans="1:34" x14ac:dyDescent="0.2">
      <c r="A28" s="105"/>
      <c r="B28" s="12">
        <v>24</v>
      </c>
      <c r="C28" s="22"/>
      <c r="D28" s="22" t="s">
        <v>154</v>
      </c>
      <c r="E28" s="22" t="s">
        <v>44</v>
      </c>
      <c r="F28" s="13" t="s">
        <v>46</v>
      </c>
      <c r="G28" s="154"/>
      <c r="H28" s="154"/>
      <c r="I28" s="24"/>
      <c r="J28" s="16"/>
      <c r="K28" s="158">
        <f t="shared" si="0"/>
        <v>0</v>
      </c>
      <c r="L28" s="168">
        <f t="shared" si="1"/>
        <v>0</v>
      </c>
      <c r="M28" s="157">
        <f t="shared" si="2"/>
        <v>0</v>
      </c>
      <c r="N28" s="162">
        <f t="shared" si="3"/>
        <v>0</v>
      </c>
      <c r="O28" s="158">
        <f t="shared" si="4"/>
        <v>0</v>
      </c>
      <c r="P28" s="159">
        <f t="shared" si="5"/>
        <v>0</v>
      </c>
      <c r="Q28" s="159">
        <f t="shared" si="6"/>
        <v>0</v>
      </c>
      <c r="R28" s="159">
        <f t="shared" si="7"/>
        <v>0</v>
      </c>
      <c r="S28" s="159">
        <f t="shared" si="8"/>
        <v>0</v>
      </c>
      <c r="T28" s="160">
        <f t="shared" si="9"/>
        <v>0</v>
      </c>
      <c r="U28" s="162">
        <f t="shared" si="10"/>
        <v>0</v>
      </c>
      <c r="V28" s="160">
        <f t="shared" si="11"/>
        <v>0</v>
      </c>
      <c r="W28" s="161">
        <f t="shared" si="12"/>
        <v>0</v>
      </c>
      <c r="X28" s="161">
        <f t="shared" si="13"/>
        <v>0</v>
      </c>
      <c r="Y28" s="161">
        <f t="shared" si="14"/>
        <v>0</v>
      </c>
      <c r="Z28" s="162">
        <f t="shared" si="15"/>
        <v>0</v>
      </c>
      <c r="AA28" s="160">
        <f t="shared" si="16"/>
        <v>0</v>
      </c>
      <c r="AB28" s="162">
        <f t="shared" si="17"/>
        <v>0</v>
      </c>
      <c r="AC28" s="160">
        <f t="shared" si="18"/>
        <v>0</v>
      </c>
      <c r="AD28" s="162">
        <f t="shared" si="19"/>
        <v>0</v>
      </c>
      <c r="AE28" s="160">
        <f t="shared" si="20"/>
        <v>0</v>
      </c>
      <c r="AF28" s="161">
        <f t="shared" si="21"/>
        <v>0</v>
      </c>
      <c r="AG28" s="161">
        <f t="shared" si="22"/>
        <v>0</v>
      </c>
      <c r="AH28" s="202"/>
    </row>
    <row r="29" spans="1:34" x14ac:dyDescent="0.2">
      <c r="A29" s="105"/>
      <c r="B29" s="12">
        <v>25</v>
      </c>
      <c r="C29" s="22"/>
      <c r="D29" s="22" t="s">
        <v>154</v>
      </c>
      <c r="E29" s="22" t="s">
        <v>44</v>
      </c>
      <c r="F29" s="13" t="s">
        <v>46</v>
      </c>
      <c r="G29" s="154"/>
      <c r="H29" s="154"/>
      <c r="I29" s="24"/>
      <c r="J29" s="16"/>
      <c r="K29" s="158">
        <f t="shared" si="0"/>
        <v>0</v>
      </c>
      <c r="L29" s="168">
        <f t="shared" si="1"/>
        <v>0</v>
      </c>
      <c r="M29" s="157">
        <f t="shared" si="2"/>
        <v>0</v>
      </c>
      <c r="N29" s="162">
        <f t="shared" si="3"/>
        <v>0</v>
      </c>
      <c r="O29" s="158">
        <f t="shared" si="4"/>
        <v>0</v>
      </c>
      <c r="P29" s="159">
        <f t="shared" si="5"/>
        <v>0</v>
      </c>
      <c r="Q29" s="159">
        <f t="shared" si="6"/>
        <v>0</v>
      </c>
      <c r="R29" s="159">
        <f t="shared" si="7"/>
        <v>0</v>
      </c>
      <c r="S29" s="159">
        <f t="shared" si="8"/>
        <v>0</v>
      </c>
      <c r="T29" s="160">
        <f t="shared" si="9"/>
        <v>0</v>
      </c>
      <c r="U29" s="162">
        <f t="shared" si="10"/>
        <v>0</v>
      </c>
      <c r="V29" s="160">
        <f t="shared" si="11"/>
        <v>0</v>
      </c>
      <c r="W29" s="161">
        <f t="shared" si="12"/>
        <v>0</v>
      </c>
      <c r="X29" s="161">
        <f t="shared" si="13"/>
        <v>0</v>
      </c>
      <c r="Y29" s="161">
        <f t="shared" si="14"/>
        <v>0</v>
      </c>
      <c r="Z29" s="162">
        <f t="shared" si="15"/>
        <v>0</v>
      </c>
      <c r="AA29" s="160">
        <f t="shared" si="16"/>
        <v>0</v>
      </c>
      <c r="AB29" s="162">
        <f t="shared" si="17"/>
        <v>0</v>
      </c>
      <c r="AC29" s="160">
        <f t="shared" si="18"/>
        <v>0</v>
      </c>
      <c r="AD29" s="162">
        <f t="shared" si="19"/>
        <v>0</v>
      </c>
      <c r="AE29" s="160">
        <f t="shared" si="20"/>
        <v>0</v>
      </c>
      <c r="AF29" s="161">
        <f t="shared" si="21"/>
        <v>0</v>
      </c>
      <c r="AG29" s="161">
        <f t="shared" si="22"/>
        <v>0</v>
      </c>
      <c r="AH29" s="202"/>
    </row>
    <row r="30" spans="1:34" x14ac:dyDescent="0.2">
      <c r="A30" s="105"/>
      <c r="B30" s="12">
        <v>26</v>
      </c>
      <c r="C30" s="22"/>
      <c r="D30" s="22" t="s">
        <v>154</v>
      </c>
      <c r="E30" s="22" t="s">
        <v>44</v>
      </c>
      <c r="F30" s="13" t="s">
        <v>46</v>
      </c>
      <c r="G30" s="154"/>
      <c r="H30" s="154"/>
      <c r="I30" s="24"/>
      <c r="J30" s="16"/>
      <c r="K30" s="158">
        <f t="shared" si="0"/>
        <v>0</v>
      </c>
      <c r="L30" s="168">
        <f t="shared" si="1"/>
        <v>0</v>
      </c>
      <c r="M30" s="157">
        <f t="shared" si="2"/>
        <v>0</v>
      </c>
      <c r="N30" s="162">
        <f t="shared" si="3"/>
        <v>0</v>
      </c>
      <c r="O30" s="158">
        <f t="shared" si="4"/>
        <v>0</v>
      </c>
      <c r="P30" s="159">
        <f t="shared" si="5"/>
        <v>0</v>
      </c>
      <c r="Q30" s="159">
        <f t="shared" si="6"/>
        <v>0</v>
      </c>
      <c r="R30" s="159">
        <f t="shared" si="7"/>
        <v>0</v>
      </c>
      <c r="S30" s="159">
        <f t="shared" si="8"/>
        <v>0</v>
      </c>
      <c r="T30" s="160">
        <f t="shared" si="9"/>
        <v>0</v>
      </c>
      <c r="U30" s="162">
        <f t="shared" si="10"/>
        <v>0</v>
      </c>
      <c r="V30" s="160">
        <f t="shared" si="11"/>
        <v>0</v>
      </c>
      <c r="W30" s="161">
        <f t="shared" si="12"/>
        <v>0</v>
      </c>
      <c r="X30" s="161">
        <f t="shared" si="13"/>
        <v>0</v>
      </c>
      <c r="Y30" s="161">
        <f t="shared" si="14"/>
        <v>0</v>
      </c>
      <c r="Z30" s="162">
        <f t="shared" si="15"/>
        <v>0</v>
      </c>
      <c r="AA30" s="160">
        <f t="shared" si="16"/>
        <v>0</v>
      </c>
      <c r="AB30" s="162">
        <f t="shared" si="17"/>
        <v>0</v>
      </c>
      <c r="AC30" s="160">
        <f t="shared" si="18"/>
        <v>0</v>
      </c>
      <c r="AD30" s="162">
        <f t="shared" si="19"/>
        <v>0</v>
      </c>
      <c r="AE30" s="160">
        <f t="shared" si="20"/>
        <v>0</v>
      </c>
      <c r="AF30" s="161">
        <f t="shared" si="21"/>
        <v>0</v>
      </c>
      <c r="AG30" s="161">
        <f t="shared" si="22"/>
        <v>0</v>
      </c>
      <c r="AH30" s="202"/>
    </row>
    <row r="31" spans="1:34" x14ac:dyDescent="0.2">
      <c r="A31" s="105"/>
      <c r="B31" s="12">
        <v>27</v>
      </c>
      <c r="C31" s="22"/>
      <c r="D31" s="22" t="s">
        <v>154</v>
      </c>
      <c r="E31" s="22" t="s">
        <v>44</v>
      </c>
      <c r="F31" s="13" t="s">
        <v>46</v>
      </c>
      <c r="G31" s="154"/>
      <c r="H31" s="154"/>
      <c r="I31" s="24"/>
      <c r="J31" s="16"/>
      <c r="K31" s="158">
        <f t="shared" si="0"/>
        <v>0</v>
      </c>
      <c r="L31" s="168">
        <f t="shared" si="1"/>
        <v>0</v>
      </c>
      <c r="M31" s="157">
        <f t="shared" si="2"/>
        <v>0</v>
      </c>
      <c r="N31" s="162">
        <f t="shared" si="3"/>
        <v>0</v>
      </c>
      <c r="O31" s="158">
        <f t="shared" si="4"/>
        <v>0</v>
      </c>
      <c r="P31" s="159">
        <f t="shared" si="5"/>
        <v>0</v>
      </c>
      <c r="Q31" s="159">
        <f t="shared" si="6"/>
        <v>0</v>
      </c>
      <c r="R31" s="159">
        <f t="shared" si="7"/>
        <v>0</v>
      </c>
      <c r="S31" s="159">
        <f t="shared" si="8"/>
        <v>0</v>
      </c>
      <c r="T31" s="160">
        <f t="shared" si="9"/>
        <v>0</v>
      </c>
      <c r="U31" s="162">
        <f t="shared" si="10"/>
        <v>0</v>
      </c>
      <c r="V31" s="160">
        <f t="shared" si="11"/>
        <v>0</v>
      </c>
      <c r="W31" s="161">
        <f t="shared" si="12"/>
        <v>0</v>
      </c>
      <c r="X31" s="161">
        <f t="shared" si="13"/>
        <v>0</v>
      </c>
      <c r="Y31" s="161">
        <f t="shared" si="14"/>
        <v>0</v>
      </c>
      <c r="Z31" s="162">
        <f t="shared" si="15"/>
        <v>0</v>
      </c>
      <c r="AA31" s="160">
        <f t="shared" si="16"/>
        <v>0</v>
      </c>
      <c r="AB31" s="162">
        <f t="shared" si="17"/>
        <v>0</v>
      </c>
      <c r="AC31" s="160">
        <f t="shared" si="18"/>
        <v>0</v>
      </c>
      <c r="AD31" s="162">
        <f t="shared" si="19"/>
        <v>0</v>
      </c>
      <c r="AE31" s="160">
        <f t="shared" si="20"/>
        <v>0</v>
      </c>
      <c r="AF31" s="161">
        <f t="shared" si="21"/>
        <v>0</v>
      </c>
      <c r="AG31" s="161">
        <f t="shared" si="22"/>
        <v>0</v>
      </c>
      <c r="AH31" s="202"/>
    </row>
    <row r="32" spans="1:34" x14ac:dyDescent="0.2">
      <c r="A32" s="105"/>
      <c r="B32" s="12">
        <v>28</v>
      </c>
      <c r="C32" s="22"/>
      <c r="D32" s="22" t="s">
        <v>154</v>
      </c>
      <c r="E32" s="22" t="s">
        <v>44</v>
      </c>
      <c r="F32" s="13" t="s">
        <v>46</v>
      </c>
      <c r="G32" s="154"/>
      <c r="H32" s="154"/>
      <c r="I32" s="24"/>
      <c r="J32" s="16"/>
      <c r="K32" s="158">
        <f t="shared" si="0"/>
        <v>0</v>
      </c>
      <c r="L32" s="168">
        <f t="shared" si="1"/>
        <v>0</v>
      </c>
      <c r="M32" s="157">
        <f t="shared" si="2"/>
        <v>0</v>
      </c>
      <c r="N32" s="162">
        <f t="shared" si="3"/>
        <v>0</v>
      </c>
      <c r="O32" s="158">
        <f t="shared" si="4"/>
        <v>0</v>
      </c>
      <c r="P32" s="159">
        <f t="shared" si="5"/>
        <v>0</v>
      </c>
      <c r="Q32" s="159">
        <f t="shared" si="6"/>
        <v>0</v>
      </c>
      <c r="R32" s="159">
        <f t="shared" si="7"/>
        <v>0</v>
      </c>
      <c r="S32" s="159">
        <f t="shared" si="8"/>
        <v>0</v>
      </c>
      <c r="T32" s="160">
        <f t="shared" si="9"/>
        <v>0</v>
      </c>
      <c r="U32" s="162">
        <f t="shared" si="10"/>
        <v>0</v>
      </c>
      <c r="V32" s="160">
        <f t="shared" si="11"/>
        <v>0</v>
      </c>
      <c r="W32" s="161">
        <f t="shared" si="12"/>
        <v>0</v>
      </c>
      <c r="X32" s="161">
        <f t="shared" si="13"/>
        <v>0</v>
      </c>
      <c r="Y32" s="161">
        <f t="shared" si="14"/>
        <v>0</v>
      </c>
      <c r="Z32" s="162">
        <f t="shared" si="15"/>
        <v>0</v>
      </c>
      <c r="AA32" s="160">
        <f t="shared" si="16"/>
        <v>0</v>
      </c>
      <c r="AB32" s="162">
        <f t="shared" si="17"/>
        <v>0</v>
      </c>
      <c r="AC32" s="160">
        <f t="shared" si="18"/>
        <v>0</v>
      </c>
      <c r="AD32" s="162">
        <f t="shared" si="19"/>
        <v>0</v>
      </c>
      <c r="AE32" s="160">
        <f t="shared" si="20"/>
        <v>0</v>
      </c>
      <c r="AF32" s="161">
        <f t="shared" si="21"/>
        <v>0</v>
      </c>
      <c r="AG32" s="161">
        <f t="shared" si="22"/>
        <v>0</v>
      </c>
      <c r="AH32" s="202"/>
    </row>
    <row r="33" spans="1:34" x14ac:dyDescent="0.2">
      <c r="A33" s="105"/>
      <c r="B33" s="12">
        <v>29</v>
      </c>
      <c r="C33" s="22"/>
      <c r="D33" s="22" t="s">
        <v>154</v>
      </c>
      <c r="E33" s="22" t="s">
        <v>44</v>
      </c>
      <c r="F33" s="13" t="s">
        <v>46</v>
      </c>
      <c r="G33" s="154"/>
      <c r="H33" s="154"/>
      <c r="I33" s="24"/>
      <c r="J33" s="16"/>
      <c r="K33" s="158">
        <f t="shared" si="0"/>
        <v>0</v>
      </c>
      <c r="L33" s="168">
        <f t="shared" si="1"/>
        <v>0</v>
      </c>
      <c r="M33" s="157">
        <f t="shared" si="2"/>
        <v>0</v>
      </c>
      <c r="N33" s="162">
        <f t="shared" si="3"/>
        <v>0</v>
      </c>
      <c r="O33" s="158">
        <f t="shared" si="4"/>
        <v>0</v>
      </c>
      <c r="P33" s="159">
        <f t="shared" si="5"/>
        <v>0</v>
      </c>
      <c r="Q33" s="159">
        <f t="shared" si="6"/>
        <v>0</v>
      </c>
      <c r="R33" s="159">
        <f t="shared" si="7"/>
        <v>0</v>
      </c>
      <c r="S33" s="159">
        <f t="shared" si="8"/>
        <v>0</v>
      </c>
      <c r="T33" s="160">
        <f t="shared" si="9"/>
        <v>0</v>
      </c>
      <c r="U33" s="162">
        <f t="shared" si="10"/>
        <v>0</v>
      </c>
      <c r="V33" s="160">
        <f t="shared" si="11"/>
        <v>0</v>
      </c>
      <c r="W33" s="161">
        <f t="shared" si="12"/>
        <v>0</v>
      </c>
      <c r="X33" s="161">
        <f t="shared" si="13"/>
        <v>0</v>
      </c>
      <c r="Y33" s="161">
        <f t="shared" si="14"/>
        <v>0</v>
      </c>
      <c r="Z33" s="162">
        <f t="shared" si="15"/>
        <v>0</v>
      </c>
      <c r="AA33" s="160">
        <f t="shared" si="16"/>
        <v>0</v>
      </c>
      <c r="AB33" s="162">
        <f t="shared" si="17"/>
        <v>0</v>
      </c>
      <c r="AC33" s="160">
        <f t="shared" si="18"/>
        <v>0</v>
      </c>
      <c r="AD33" s="162">
        <f t="shared" si="19"/>
        <v>0</v>
      </c>
      <c r="AE33" s="160">
        <f t="shared" si="20"/>
        <v>0</v>
      </c>
      <c r="AF33" s="161">
        <f t="shared" si="21"/>
        <v>0</v>
      </c>
      <c r="AG33" s="161">
        <f t="shared" si="22"/>
        <v>0</v>
      </c>
      <c r="AH33" s="202"/>
    </row>
    <row r="34" spans="1:34" x14ac:dyDescent="0.2">
      <c r="A34" s="105"/>
      <c r="B34" s="12">
        <v>30</v>
      </c>
      <c r="C34" s="22"/>
      <c r="D34" s="22" t="s">
        <v>154</v>
      </c>
      <c r="E34" s="22" t="s">
        <v>44</v>
      </c>
      <c r="F34" s="13" t="s">
        <v>46</v>
      </c>
      <c r="G34" s="154"/>
      <c r="H34" s="154"/>
      <c r="I34" s="24"/>
      <c r="J34" s="16"/>
      <c r="K34" s="158">
        <f t="shared" si="0"/>
        <v>0</v>
      </c>
      <c r="L34" s="168">
        <f t="shared" si="1"/>
        <v>0</v>
      </c>
      <c r="M34" s="157">
        <f t="shared" si="2"/>
        <v>0</v>
      </c>
      <c r="N34" s="162">
        <f t="shared" si="3"/>
        <v>0</v>
      </c>
      <c r="O34" s="158">
        <f t="shared" si="4"/>
        <v>0</v>
      </c>
      <c r="P34" s="159">
        <f t="shared" si="5"/>
        <v>0</v>
      </c>
      <c r="Q34" s="159">
        <f t="shared" si="6"/>
        <v>0</v>
      </c>
      <c r="R34" s="159">
        <f t="shared" si="7"/>
        <v>0</v>
      </c>
      <c r="S34" s="159">
        <f t="shared" si="8"/>
        <v>0</v>
      </c>
      <c r="T34" s="160">
        <f t="shared" si="9"/>
        <v>0</v>
      </c>
      <c r="U34" s="162">
        <f t="shared" si="10"/>
        <v>0</v>
      </c>
      <c r="V34" s="160">
        <f t="shared" si="11"/>
        <v>0</v>
      </c>
      <c r="W34" s="161">
        <f t="shared" si="12"/>
        <v>0</v>
      </c>
      <c r="X34" s="161">
        <f t="shared" si="13"/>
        <v>0</v>
      </c>
      <c r="Y34" s="161">
        <f t="shared" si="14"/>
        <v>0</v>
      </c>
      <c r="Z34" s="162">
        <f t="shared" si="15"/>
        <v>0</v>
      </c>
      <c r="AA34" s="160">
        <f t="shared" si="16"/>
        <v>0</v>
      </c>
      <c r="AB34" s="162">
        <f t="shared" si="17"/>
        <v>0</v>
      </c>
      <c r="AC34" s="160">
        <f t="shared" si="18"/>
        <v>0</v>
      </c>
      <c r="AD34" s="162">
        <f t="shared" si="19"/>
        <v>0</v>
      </c>
      <c r="AE34" s="160">
        <f t="shared" si="20"/>
        <v>0</v>
      </c>
      <c r="AF34" s="161">
        <f t="shared" si="21"/>
        <v>0</v>
      </c>
      <c r="AG34" s="161">
        <f t="shared" si="22"/>
        <v>0</v>
      </c>
      <c r="AH34" s="202"/>
    </row>
    <row r="35" spans="1:34" x14ac:dyDescent="0.2">
      <c r="A35" s="105"/>
      <c r="B35" s="12">
        <v>31</v>
      </c>
      <c r="C35" s="22"/>
      <c r="D35" s="22" t="s">
        <v>154</v>
      </c>
      <c r="E35" s="22" t="s">
        <v>44</v>
      </c>
      <c r="F35" s="13" t="s">
        <v>46</v>
      </c>
      <c r="G35" s="154"/>
      <c r="H35" s="154"/>
      <c r="I35" s="24"/>
      <c r="J35" s="16"/>
      <c r="K35" s="158">
        <f t="shared" si="0"/>
        <v>0</v>
      </c>
      <c r="L35" s="168">
        <f t="shared" si="1"/>
        <v>0</v>
      </c>
      <c r="M35" s="157">
        <f t="shared" si="2"/>
        <v>0</v>
      </c>
      <c r="N35" s="162">
        <f t="shared" si="3"/>
        <v>0</v>
      </c>
      <c r="O35" s="158">
        <f t="shared" si="4"/>
        <v>0</v>
      </c>
      <c r="P35" s="159">
        <f t="shared" si="5"/>
        <v>0</v>
      </c>
      <c r="Q35" s="159">
        <f t="shared" si="6"/>
        <v>0</v>
      </c>
      <c r="R35" s="159">
        <f t="shared" si="7"/>
        <v>0</v>
      </c>
      <c r="S35" s="159">
        <f t="shared" si="8"/>
        <v>0</v>
      </c>
      <c r="T35" s="160">
        <f t="shared" si="9"/>
        <v>0</v>
      </c>
      <c r="U35" s="162">
        <f t="shared" si="10"/>
        <v>0</v>
      </c>
      <c r="V35" s="160">
        <f t="shared" si="11"/>
        <v>0</v>
      </c>
      <c r="W35" s="161">
        <f t="shared" si="12"/>
        <v>0</v>
      </c>
      <c r="X35" s="161">
        <f t="shared" si="13"/>
        <v>0</v>
      </c>
      <c r="Y35" s="161">
        <f t="shared" si="14"/>
        <v>0</v>
      </c>
      <c r="Z35" s="162">
        <f t="shared" si="15"/>
        <v>0</v>
      </c>
      <c r="AA35" s="160">
        <f t="shared" si="16"/>
        <v>0</v>
      </c>
      <c r="AB35" s="162">
        <f t="shared" si="17"/>
        <v>0</v>
      </c>
      <c r="AC35" s="160">
        <f t="shared" si="18"/>
        <v>0</v>
      </c>
      <c r="AD35" s="162">
        <f t="shared" si="19"/>
        <v>0</v>
      </c>
      <c r="AE35" s="160">
        <f t="shared" si="20"/>
        <v>0</v>
      </c>
      <c r="AF35" s="161">
        <f t="shared" si="21"/>
        <v>0</v>
      </c>
      <c r="AG35" s="161">
        <f t="shared" si="22"/>
        <v>0</v>
      </c>
      <c r="AH35" s="202"/>
    </row>
    <row r="36" spans="1:34" x14ac:dyDescent="0.2">
      <c r="A36" s="105"/>
      <c r="B36" s="12">
        <v>32</v>
      </c>
      <c r="C36" s="22"/>
      <c r="D36" s="22" t="s">
        <v>154</v>
      </c>
      <c r="E36" s="22" t="s">
        <v>44</v>
      </c>
      <c r="F36" s="13" t="s">
        <v>46</v>
      </c>
      <c r="G36" s="154"/>
      <c r="H36" s="154"/>
      <c r="I36" s="24"/>
      <c r="J36" s="16"/>
      <c r="K36" s="158">
        <f t="shared" si="0"/>
        <v>0</v>
      </c>
      <c r="L36" s="168">
        <f t="shared" si="1"/>
        <v>0</v>
      </c>
      <c r="M36" s="157">
        <f t="shared" si="2"/>
        <v>0</v>
      </c>
      <c r="N36" s="162">
        <f t="shared" si="3"/>
        <v>0</v>
      </c>
      <c r="O36" s="158">
        <f t="shared" si="4"/>
        <v>0</v>
      </c>
      <c r="P36" s="159">
        <f t="shared" si="5"/>
        <v>0</v>
      </c>
      <c r="Q36" s="159">
        <f t="shared" si="6"/>
        <v>0</v>
      </c>
      <c r="R36" s="159">
        <f t="shared" si="7"/>
        <v>0</v>
      </c>
      <c r="S36" s="159">
        <f t="shared" si="8"/>
        <v>0</v>
      </c>
      <c r="T36" s="160">
        <f t="shared" si="9"/>
        <v>0</v>
      </c>
      <c r="U36" s="162">
        <f t="shared" si="10"/>
        <v>0</v>
      </c>
      <c r="V36" s="160">
        <f t="shared" si="11"/>
        <v>0</v>
      </c>
      <c r="W36" s="161">
        <f t="shared" si="12"/>
        <v>0</v>
      </c>
      <c r="X36" s="161">
        <f t="shared" si="13"/>
        <v>0</v>
      </c>
      <c r="Y36" s="161">
        <f t="shared" si="14"/>
        <v>0</v>
      </c>
      <c r="Z36" s="162">
        <f t="shared" si="15"/>
        <v>0</v>
      </c>
      <c r="AA36" s="160">
        <f t="shared" si="16"/>
        <v>0</v>
      </c>
      <c r="AB36" s="162">
        <f t="shared" si="17"/>
        <v>0</v>
      </c>
      <c r="AC36" s="160">
        <f t="shared" si="18"/>
        <v>0</v>
      </c>
      <c r="AD36" s="162">
        <f t="shared" si="19"/>
        <v>0</v>
      </c>
      <c r="AE36" s="160">
        <f t="shared" si="20"/>
        <v>0</v>
      </c>
      <c r="AF36" s="161">
        <f t="shared" si="21"/>
        <v>0</v>
      </c>
      <c r="AG36" s="161">
        <f t="shared" si="22"/>
        <v>0</v>
      </c>
      <c r="AH36" s="202"/>
    </row>
    <row r="37" spans="1:34" x14ac:dyDescent="0.2">
      <c r="A37" s="105"/>
      <c r="B37" s="12">
        <v>33</v>
      </c>
      <c r="C37" s="22"/>
      <c r="D37" s="22" t="s">
        <v>154</v>
      </c>
      <c r="E37" s="22" t="s">
        <v>44</v>
      </c>
      <c r="F37" s="13" t="s">
        <v>46</v>
      </c>
      <c r="G37" s="154"/>
      <c r="H37" s="154"/>
      <c r="I37" s="24"/>
      <c r="J37" s="16"/>
      <c r="K37" s="158">
        <f t="shared" si="0"/>
        <v>0</v>
      </c>
      <c r="L37" s="168">
        <f t="shared" si="1"/>
        <v>0</v>
      </c>
      <c r="M37" s="157">
        <f t="shared" si="2"/>
        <v>0</v>
      </c>
      <c r="N37" s="162">
        <f t="shared" si="3"/>
        <v>0</v>
      </c>
      <c r="O37" s="158">
        <f t="shared" si="4"/>
        <v>0</v>
      </c>
      <c r="P37" s="159">
        <f t="shared" si="5"/>
        <v>0</v>
      </c>
      <c r="Q37" s="159">
        <f t="shared" si="6"/>
        <v>0</v>
      </c>
      <c r="R37" s="159">
        <f t="shared" si="7"/>
        <v>0</v>
      </c>
      <c r="S37" s="159">
        <f t="shared" si="8"/>
        <v>0</v>
      </c>
      <c r="T37" s="160">
        <f t="shared" si="9"/>
        <v>0</v>
      </c>
      <c r="U37" s="162">
        <f t="shared" si="10"/>
        <v>0</v>
      </c>
      <c r="V37" s="160">
        <f t="shared" si="11"/>
        <v>0</v>
      </c>
      <c r="W37" s="161">
        <f t="shared" si="12"/>
        <v>0</v>
      </c>
      <c r="X37" s="161">
        <f t="shared" si="13"/>
        <v>0</v>
      </c>
      <c r="Y37" s="161">
        <f t="shared" si="14"/>
        <v>0</v>
      </c>
      <c r="Z37" s="162">
        <f t="shared" si="15"/>
        <v>0</v>
      </c>
      <c r="AA37" s="160">
        <f t="shared" si="16"/>
        <v>0</v>
      </c>
      <c r="AB37" s="162">
        <f t="shared" si="17"/>
        <v>0</v>
      </c>
      <c r="AC37" s="160">
        <f t="shared" si="18"/>
        <v>0</v>
      </c>
      <c r="AD37" s="162">
        <f t="shared" si="19"/>
        <v>0</v>
      </c>
      <c r="AE37" s="160">
        <f t="shared" si="20"/>
        <v>0</v>
      </c>
      <c r="AF37" s="161">
        <f t="shared" si="21"/>
        <v>0</v>
      </c>
      <c r="AG37" s="161">
        <f t="shared" si="22"/>
        <v>0</v>
      </c>
      <c r="AH37" s="202"/>
    </row>
    <row r="38" spans="1:34" x14ac:dyDescent="0.2">
      <c r="A38" s="105"/>
      <c r="B38" s="12">
        <v>34</v>
      </c>
      <c r="C38" s="22"/>
      <c r="D38" s="22" t="s">
        <v>154</v>
      </c>
      <c r="E38" s="22" t="s">
        <v>44</v>
      </c>
      <c r="F38" s="13" t="s">
        <v>46</v>
      </c>
      <c r="G38" s="154"/>
      <c r="H38" s="154"/>
      <c r="I38" s="24"/>
      <c r="J38" s="16"/>
      <c r="K38" s="158">
        <f t="shared" si="0"/>
        <v>0</v>
      </c>
      <c r="L38" s="168">
        <f t="shared" si="1"/>
        <v>0</v>
      </c>
      <c r="M38" s="157">
        <f t="shared" si="2"/>
        <v>0</v>
      </c>
      <c r="N38" s="162">
        <f t="shared" si="3"/>
        <v>0</v>
      </c>
      <c r="O38" s="158">
        <f t="shared" si="4"/>
        <v>0</v>
      </c>
      <c r="P38" s="159">
        <f t="shared" si="5"/>
        <v>0</v>
      </c>
      <c r="Q38" s="159">
        <f t="shared" si="6"/>
        <v>0</v>
      </c>
      <c r="R38" s="159">
        <f t="shared" si="7"/>
        <v>0</v>
      </c>
      <c r="S38" s="159">
        <f t="shared" si="8"/>
        <v>0</v>
      </c>
      <c r="T38" s="160">
        <f t="shared" si="9"/>
        <v>0</v>
      </c>
      <c r="U38" s="162">
        <f t="shared" si="10"/>
        <v>0</v>
      </c>
      <c r="V38" s="160">
        <f t="shared" si="11"/>
        <v>0</v>
      </c>
      <c r="W38" s="161">
        <f t="shared" si="12"/>
        <v>0</v>
      </c>
      <c r="X38" s="161">
        <f t="shared" si="13"/>
        <v>0</v>
      </c>
      <c r="Y38" s="161">
        <f t="shared" si="14"/>
        <v>0</v>
      </c>
      <c r="Z38" s="162">
        <f t="shared" si="15"/>
        <v>0</v>
      </c>
      <c r="AA38" s="160">
        <f t="shared" si="16"/>
        <v>0</v>
      </c>
      <c r="AB38" s="162">
        <f t="shared" si="17"/>
        <v>0</v>
      </c>
      <c r="AC38" s="160">
        <f t="shared" si="18"/>
        <v>0</v>
      </c>
      <c r="AD38" s="162">
        <f t="shared" si="19"/>
        <v>0</v>
      </c>
      <c r="AE38" s="160">
        <f t="shared" si="20"/>
        <v>0</v>
      </c>
      <c r="AF38" s="161">
        <f t="shared" si="21"/>
        <v>0</v>
      </c>
      <c r="AG38" s="161">
        <f t="shared" si="22"/>
        <v>0</v>
      </c>
      <c r="AH38" s="202"/>
    </row>
    <row r="39" spans="1:34" x14ac:dyDescent="0.2">
      <c r="A39" s="105"/>
      <c r="B39" s="12">
        <v>35</v>
      </c>
      <c r="C39" s="22"/>
      <c r="D39" s="22" t="s">
        <v>154</v>
      </c>
      <c r="E39" s="22" t="s">
        <v>44</v>
      </c>
      <c r="F39" s="13" t="s">
        <v>46</v>
      </c>
      <c r="G39" s="154"/>
      <c r="H39" s="154"/>
      <c r="I39" s="24"/>
      <c r="J39" s="16"/>
      <c r="K39" s="158">
        <f t="shared" si="0"/>
        <v>0</v>
      </c>
      <c r="L39" s="168">
        <f t="shared" si="1"/>
        <v>0</v>
      </c>
      <c r="M39" s="157">
        <f t="shared" si="2"/>
        <v>0</v>
      </c>
      <c r="N39" s="162">
        <f t="shared" si="3"/>
        <v>0</v>
      </c>
      <c r="O39" s="158">
        <f t="shared" si="4"/>
        <v>0</v>
      </c>
      <c r="P39" s="159">
        <f t="shared" si="5"/>
        <v>0</v>
      </c>
      <c r="Q39" s="159">
        <f t="shared" si="6"/>
        <v>0</v>
      </c>
      <c r="R39" s="159">
        <f t="shared" si="7"/>
        <v>0</v>
      </c>
      <c r="S39" s="159">
        <f t="shared" si="8"/>
        <v>0</v>
      </c>
      <c r="T39" s="160">
        <f t="shared" si="9"/>
        <v>0</v>
      </c>
      <c r="U39" s="162">
        <f t="shared" si="10"/>
        <v>0</v>
      </c>
      <c r="V39" s="160">
        <f t="shared" si="11"/>
        <v>0</v>
      </c>
      <c r="W39" s="161">
        <f t="shared" si="12"/>
        <v>0</v>
      </c>
      <c r="X39" s="161">
        <f t="shared" si="13"/>
        <v>0</v>
      </c>
      <c r="Y39" s="161">
        <f t="shared" si="14"/>
        <v>0</v>
      </c>
      <c r="Z39" s="162">
        <f t="shared" si="15"/>
        <v>0</v>
      </c>
      <c r="AA39" s="160">
        <f t="shared" si="16"/>
        <v>0</v>
      </c>
      <c r="AB39" s="162">
        <f t="shared" si="17"/>
        <v>0</v>
      </c>
      <c r="AC39" s="160">
        <f t="shared" si="18"/>
        <v>0</v>
      </c>
      <c r="AD39" s="162">
        <f t="shared" si="19"/>
        <v>0</v>
      </c>
      <c r="AE39" s="160">
        <f t="shared" si="20"/>
        <v>0</v>
      </c>
      <c r="AF39" s="161">
        <f t="shared" si="21"/>
        <v>0</v>
      </c>
      <c r="AG39" s="161">
        <f t="shared" si="22"/>
        <v>0</v>
      </c>
      <c r="AH39" s="202"/>
    </row>
    <row r="40" spans="1:34" x14ac:dyDescent="0.2">
      <c r="A40" s="105"/>
      <c r="B40" s="12">
        <v>36</v>
      </c>
      <c r="C40" s="22"/>
      <c r="D40" s="22" t="s">
        <v>154</v>
      </c>
      <c r="E40" s="22" t="s">
        <v>44</v>
      </c>
      <c r="F40" s="13" t="s">
        <v>46</v>
      </c>
      <c r="G40" s="154"/>
      <c r="H40" s="154"/>
      <c r="I40" s="24"/>
      <c r="J40" s="16"/>
      <c r="K40" s="158">
        <f t="shared" si="0"/>
        <v>0</v>
      </c>
      <c r="L40" s="168">
        <f t="shared" si="1"/>
        <v>0</v>
      </c>
      <c r="M40" s="157">
        <f t="shared" si="2"/>
        <v>0</v>
      </c>
      <c r="N40" s="162">
        <f t="shared" si="3"/>
        <v>0</v>
      </c>
      <c r="O40" s="158">
        <f t="shared" si="4"/>
        <v>0</v>
      </c>
      <c r="P40" s="159">
        <f t="shared" si="5"/>
        <v>0</v>
      </c>
      <c r="Q40" s="159">
        <f t="shared" si="6"/>
        <v>0</v>
      </c>
      <c r="R40" s="159">
        <f t="shared" si="7"/>
        <v>0</v>
      </c>
      <c r="S40" s="159">
        <f t="shared" si="8"/>
        <v>0</v>
      </c>
      <c r="T40" s="160">
        <f t="shared" si="9"/>
        <v>0</v>
      </c>
      <c r="U40" s="162">
        <f t="shared" si="10"/>
        <v>0</v>
      </c>
      <c r="V40" s="160">
        <f t="shared" si="11"/>
        <v>0</v>
      </c>
      <c r="W40" s="161">
        <f t="shared" si="12"/>
        <v>0</v>
      </c>
      <c r="X40" s="161">
        <f t="shared" si="13"/>
        <v>0</v>
      </c>
      <c r="Y40" s="161">
        <f t="shared" si="14"/>
        <v>0</v>
      </c>
      <c r="Z40" s="162">
        <f t="shared" si="15"/>
        <v>0</v>
      </c>
      <c r="AA40" s="160">
        <f t="shared" si="16"/>
        <v>0</v>
      </c>
      <c r="AB40" s="162">
        <f t="shared" si="17"/>
        <v>0</v>
      </c>
      <c r="AC40" s="160">
        <f t="shared" si="18"/>
        <v>0</v>
      </c>
      <c r="AD40" s="162">
        <f t="shared" si="19"/>
        <v>0</v>
      </c>
      <c r="AE40" s="160">
        <f t="shared" si="20"/>
        <v>0</v>
      </c>
      <c r="AF40" s="161">
        <f t="shared" si="21"/>
        <v>0</v>
      </c>
      <c r="AG40" s="161">
        <f t="shared" si="22"/>
        <v>0</v>
      </c>
      <c r="AH40" s="202"/>
    </row>
    <row r="41" spans="1:34" x14ac:dyDescent="0.2">
      <c r="A41" s="105"/>
      <c r="B41" s="12">
        <v>37</v>
      </c>
      <c r="C41" s="22"/>
      <c r="D41" s="22" t="s">
        <v>154</v>
      </c>
      <c r="E41" s="22" t="s">
        <v>44</v>
      </c>
      <c r="F41" s="13" t="s">
        <v>46</v>
      </c>
      <c r="G41" s="154"/>
      <c r="H41" s="154"/>
      <c r="I41" s="24"/>
      <c r="J41" s="16"/>
      <c r="K41" s="158">
        <f t="shared" si="0"/>
        <v>0</v>
      </c>
      <c r="L41" s="168">
        <f t="shared" si="1"/>
        <v>0</v>
      </c>
      <c r="M41" s="157">
        <f t="shared" si="2"/>
        <v>0</v>
      </c>
      <c r="N41" s="162">
        <f t="shared" si="3"/>
        <v>0</v>
      </c>
      <c r="O41" s="158">
        <f t="shared" si="4"/>
        <v>0</v>
      </c>
      <c r="P41" s="159">
        <f t="shared" si="5"/>
        <v>0</v>
      </c>
      <c r="Q41" s="159">
        <f t="shared" si="6"/>
        <v>0</v>
      </c>
      <c r="R41" s="159">
        <f t="shared" si="7"/>
        <v>0</v>
      </c>
      <c r="S41" s="159">
        <f t="shared" si="8"/>
        <v>0</v>
      </c>
      <c r="T41" s="160">
        <f t="shared" si="9"/>
        <v>0</v>
      </c>
      <c r="U41" s="162">
        <f t="shared" si="10"/>
        <v>0</v>
      </c>
      <c r="V41" s="160">
        <f t="shared" si="11"/>
        <v>0</v>
      </c>
      <c r="W41" s="161">
        <f t="shared" si="12"/>
        <v>0</v>
      </c>
      <c r="X41" s="161">
        <f t="shared" si="13"/>
        <v>0</v>
      </c>
      <c r="Y41" s="161">
        <f t="shared" si="14"/>
        <v>0</v>
      </c>
      <c r="Z41" s="162">
        <f t="shared" si="15"/>
        <v>0</v>
      </c>
      <c r="AA41" s="160">
        <f t="shared" si="16"/>
        <v>0</v>
      </c>
      <c r="AB41" s="162">
        <f t="shared" si="17"/>
        <v>0</v>
      </c>
      <c r="AC41" s="160">
        <f t="shared" si="18"/>
        <v>0</v>
      </c>
      <c r="AD41" s="162">
        <f t="shared" si="19"/>
        <v>0</v>
      </c>
      <c r="AE41" s="160">
        <f t="shared" si="20"/>
        <v>0</v>
      </c>
      <c r="AF41" s="161">
        <f t="shared" si="21"/>
        <v>0</v>
      </c>
      <c r="AG41" s="161">
        <f t="shared" si="22"/>
        <v>0</v>
      </c>
      <c r="AH41" s="202"/>
    </row>
    <row r="42" spans="1:34" x14ac:dyDescent="0.2">
      <c r="A42" s="105"/>
      <c r="B42" s="12">
        <v>38</v>
      </c>
      <c r="C42" s="22"/>
      <c r="D42" s="22" t="s">
        <v>154</v>
      </c>
      <c r="E42" s="22" t="s">
        <v>44</v>
      </c>
      <c r="F42" s="13" t="s">
        <v>46</v>
      </c>
      <c r="G42" s="154"/>
      <c r="H42" s="154"/>
      <c r="I42" s="24"/>
      <c r="J42" s="16"/>
      <c r="K42" s="158">
        <f t="shared" si="0"/>
        <v>0</v>
      </c>
      <c r="L42" s="168">
        <f t="shared" si="1"/>
        <v>0</v>
      </c>
      <c r="M42" s="157">
        <f t="shared" si="2"/>
        <v>0</v>
      </c>
      <c r="N42" s="162">
        <f t="shared" si="3"/>
        <v>0</v>
      </c>
      <c r="O42" s="158">
        <f t="shared" si="4"/>
        <v>0</v>
      </c>
      <c r="P42" s="159">
        <f t="shared" si="5"/>
        <v>0</v>
      </c>
      <c r="Q42" s="159">
        <f t="shared" si="6"/>
        <v>0</v>
      </c>
      <c r="R42" s="159">
        <f t="shared" si="7"/>
        <v>0</v>
      </c>
      <c r="S42" s="159">
        <f t="shared" si="8"/>
        <v>0</v>
      </c>
      <c r="T42" s="160">
        <f t="shared" si="9"/>
        <v>0</v>
      </c>
      <c r="U42" s="162">
        <f t="shared" si="10"/>
        <v>0</v>
      </c>
      <c r="V42" s="160">
        <f t="shared" si="11"/>
        <v>0</v>
      </c>
      <c r="W42" s="161">
        <f t="shared" si="12"/>
        <v>0</v>
      </c>
      <c r="X42" s="161">
        <f t="shared" si="13"/>
        <v>0</v>
      </c>
      <c r="Y42" s="161">
        <f t="shared" si="14"/>
        <v>0</v>
      </c>
      <c r="Z42" s="162">
        <f t="shared" si="15"/>
        <v>0</v>
      </c>
      <c r="AA42" s="160">
        <f t="shared" si="16"/>
        <v>0</v>
      </c>
      <c r="AB42" s="162">
        <f t="shared" si="17"/>
        <v>0</v>
      </c>
      <c r="AC42" s="160">
        <f t="shared" si="18"/>
        <v>0</v>
      </c>
      <c r="AD42" s="162">
        <f t="shared" si="19"/>
        <v>0</v>
      </c>
      <c r="AE42" s="160">
        <f t="shared" si="20"/>
        <v>0</v>
      </c>
      <c r="AF42" s="161">
        <f t="shared" si="21"/>
        <v>0</v>
      </c>
      <c r="AG42" s="161">
        <f t="shared" si="22"/>
        <v>0</v>
      </c>
      <c r="AH42" s="202"/>
    </row>
    <row r="43" spans="1:34" x14ac:dyDescent="0.2">
      <c r="A43" s="105"/>
      <c r="B43" s="12">
        <v>39</v>
      </c>
      <c r="C43" s="22"/>
      <c r="D43" s="22" t="s">
        <v>154</v>
      </c>
      <c r="E43" s="22" t="s">
        <v>44</v>
      </c>
      <c r="F43" s="13" t="s">
        <v>46</v>
      </c>
      <c r="G43" s="154"/>
      <c r="H43" s="154"/>
      <c r="I43" s="24"/>
      <c r="J43" s="16"/>
      <c r="K43" s="158">
        <f t="shared" si="0"/>
        <v>0</v>
      </c>
      <c r="L43" s="168">
        <f t="shared" si="1"/>
        <v>0</v>
      </c>
      <c r="M43" s="157">
        <f t="shared" si="2"/>
        <v>0</v>
      </c>
      <c r="N43" s="162">
        <f t="shared" si="3"/>
        <v>0</v>
      </c>
      <c r="O43" s="158">
        <f t="shared" si="4"/>
        <v>0</v>
      </c>
      <c r="P43" s="159">
        <f t="shared" si="5"/>
        <v>0</v>
      </c>
      <c r="Q43" s="159">
        <f t="shared" si="6"/>
        <v>0</v>
      </c>
      <c r="R43" s="159">
        <f t="shared" si="7"/>
        <v>0</v>
      </c>
      <c r="S43" s="159">
        <f t="shared" si="8"/>
        <v>0</v>
      </c>
      <c r="T43" s="160">
        <f t="shared" si="9"/>
        <v>0</v>
      </c>
      <c r="U43" s="162">
        <f t="shared" si="10"/>
        <v>0</v>
      </c>
      <c r="V43" s="160">
        <f t="shared" si="11"/>
        <v>0</v>
      </c>
      <c r="W43" s="161">
        <f t="shared" si="12"/>
        <v>0</v>
      </c>
      <c r="X43" s="161">
        <f t="shared" si="13"/>
        <v>0</v>
      </c>
      <c r="Y43" s="161">
        <f t="shared" si="14"/>
        <v>0</v>
      </c>
      <c r="Z43" s="162">
        <f t="shared" si="15"/>
        <v>0</v>
      </c>
      <c r="AA43" s="160">
        <f t="shared" si="16"/>
        <v>0</v>
      </c>
      <c r="AB43" s="162">
        <f t="shared" si="17"/>
        <v>0</v>
      </c>
      <c r="AC43" s="160">
        <f t="shared" si="18"/>
        <v>0</v>
      </c>
      <c r="AD43" s="162">
        <f t="shared" si="19"/>
        <v>0</v>
      </c>
      <c r="AE43" s="160">
        <f t="shared" si="20"/>
        <v>0</v>
      </c>
      <c r="AF43" s="161">
        <f t="shared" si="21"/>
        <v>0</v>
      </c>
      <c r="AG43" s="161">
        <f t="shared" si="22"/>
        <v>0</v>
      </c>
      <c r="AH43" s="202"/>
    </row>
    <row r="44" spans="1:34" ht="13.5" thickBot="1" x14ac:dyDescent="0.25">
      <c r="A44" s="105"/>
      <c r="B44" s="12">
        <v>40</v>
      </c>
      <c r="C44" s="22"/>
      <c r="D44" s="22" t="s">
        <v>154</v>
      </c>
      <c r="E44" s="22" t="s">
        <v>44</v>
      </c>
      <c r="F44" s="13" t="s">
        <v>46</v>
      </c>
      <c r="G44" s="154"/>
      <c r="H44" s="154"/>
      <c r="I44" s="24"/>
      <c r="J44" s="16"/>
      <c r="K44" s="158">
        <f t="shared" si="0"/>
        <v>0</v>
      </c>
      <c r="L44" s="168">
        <f t="shared" si="1"/>
        <v>0</v>
      </c>
      <c r="M44" s="157">
        <f t="shared" si="2"/>
        <v>0</v>
      </c>
      <c r="N44" s="162">
        <f t="shared" si="3"/>
        <v>0</v>
      </c>
      <c r="O44" s="158">
        <f t="shared" si="4"/>
        <v>0</v>
      </c>
      <c r="P44" s="159">
        <f t="shared" si="5"/>
        <v>0</v>
      </c>
      <c r="Q44" s="159">
        <f t="shared" si="6"/>
        <v>0</v>
      </c>
      <c r="R44" s="159">
        <f t="shared" si="7"/>
        <v>0</v>
      </c>
      <c r="S44" s="159">
        <f t="shared" si="8"/>
        <v>0</v>
      </c>
      <c r="T44" s="160">
        <f t="shared" si="9"/>
        <v>0</v>
      </c>
      <c r="U44" s="162">
        <f t="shared" si="10"/>
        <v>0</v>
      </c>
      <c r="V44" s="172">
        <f t="shared" si="11"/>
        <v>0</v>
      </c>
      <c r="W44" s="169">
        <f t="shared" si="12"/>
        <v>0</v>
      </c>
      <c r="X44" s="169">
        <f t="shared" si="13"/>
        <v>0</v>
      </c>
      <c r="Y44" s="169">
        <f t="shared" si="14"/>
        <v>0</v>
      </c>
      <c r="Z44" s="170">
        <f t="shared" si="15"/>
        <v>0</v>
      </c>
      <c r="AA44" s="160">
        <f t="shared" si="16"/>
        <v>0</v>
      </c>
      <c r="AB44" s="162">
        <f t="shared" si="17"/>
        <v>0</v>
      </c>
      <c r="AC44" s="160">
        <f t="shared" si="18"/>
        <v>0</v>
      </c>
      <c r="AD44" s="162">
        <f t="shared" si="19"/>
        <v>0</v>
      </c>
      <c r="AE44" s="160">
        <f t="shared" si="20"/>
        <v>0</v>
      </c>
      <c r="AF44" s="161">
        <f t="shared" si="21"/>
        <v>0</v>
      </c>
      <c r="AG44" s="161">
        <f t="shared" si="22"/>
        <v>0</v>
      </c>
      <c r="AH44" s="202"/>
    </row>
    <row r="45" spans="1:34" ht="15" x14ac:dyDescent="0.2">
      <c r="A45" s="105"/>
      <c r="B45" s="201" t="s">
        <v>74</v>
      </c>
      <c r="C45" s="201"/>
      <c r="D45" s="201"/>
      <c r="E45" s="201"/>
      <c r="F45" s="201"/>
      <c r="G45" s="201"/>
      <c r="H45" s="201"/>
      <c r="I45" s="201"/>
      <c r="J45" s="201"/>
      <c r="K45" s="165">
        <f>SUM(K5:K44)</f>
        <v>0</v>
      </c>
      <c r="L45" s="167">
        <f>SUM(L5:L44)</f>
        <v>0</v>
      </c>
      <c r="M45" s="171">
        <f>SUM(M5:M44)</f>
        <v>0</v>
      </c>
      <c r="N45" s="166">
        <f>SUM(N5:N44)</f>
        <v>0</v>
      </c>
      <c r="O45" s="165">
        <f t="shared" ref="O45:S45" si="23">SUM(O5:O44)</f>
        <v>0</v>
      </c>
      <c r="P45" s="166">
        <f t="shared" si="23"/>
        <v>0</v>
      </c>
      <c r="Q45" s="166">
        <f t="shared" si="23"/>
        <v>0</v>
      </c>
      <c r="R45" s="166">
        <f t="shared" si="23"/>
        <v>0</v>
      </c>
      <c r="S45" s="166">
        <f t="shared" si="23"/>
        <v>0</v>
      </c>
      <c r="T45" s="165">
        <f>SUM(T5:T44)</f>
        <v>0</v>
      </c>
      <c r="U45" s="167">
        <f>SUM(U5:U44)</f>
        <v>0</v>
      </c>
      <c r="V45" s="165">
        <f>SUM(V5:V44)</f>
        <v>0</v>
      </c>
      <c r="W45" s="165">
        <f t="shared" ref="W45:AG45" si="24">SUM(W5:W44)</f>
        <v>0</v>
      </c>
      <c r="X45" s="165">
        <f t="shared" si="24"/>
        <v>0</v>
      </c>
      <c r="Y45" s="165">
        <f t="shared" si="24"/>
        <v>0</v>
      </c>
      <c r="Z45" s="165">
        <f t="shared" si="24"/>
        <v>0</v>
      </c>
      <c r="AA45" s="165">
        <f t="shared" si="24"/>
        <v>0</v>
      </c>
      <c r="AB45" s="165">
        <f t="shared" si="24"/>
        <v>0</v>
      </c>
      <c r="AC45" s="165">
        <f t="shared" si="24"/>
        <v>0</v>
      </c>
      <c r="AD45" s="165">
        <f t="shared" si="24"/>
        <v>0</v>
      </c>
      <c r="AE45" s="165">
        <f t="shared" si="24"/>
        <v>0</v>
      </c>
      <c r="AF45" s="165">
        <f t="shared" si="24"/>
        <v>0</v>
      </c>
      <c r="AG45" s="165">
        <f t="shared" si="24"/>
        <v>0</v>
      </c>
      <c r="AH45" s="202"/>
    </row>
    <row r="46" spans="1:34" ht="15.75" thickBot="1" x14ac:dyDescent="0.25">
      <c r="A46" s="105"/>
      <c r="B46" s="201" t="s">
        <v>94</v>
      </c>
      <c r="C46" s="201"/>
      <c r="D46" s="201"/>
      <c r="E46" s="201"/>
      <c r="F46" s="201"/>
      <c r="G46" s="201"/>
      <c r="H46" s="201"/>
      <c r="I46" s="201"/>
      <c r="J46" s="201"/>
      <c r="K46" s="163">
        <f>SUM(K45:K45)</f>
        <v>0</v>
      </c>
      <c r="L46" s="164">
        <f t="shared" ref="L46:AG46" si="25">SUM(L45:L45)</f>
        <v>0</v>
      </c>
      <c r="M46" s="164">
        <f t="shared" si="25"/>
        <v>0</v>
      </c>
      <c r="N46" s="164">
        <f t="shared" si="25"/>
        <v>0</v>
      </c>
      <c r="O46" s="164">
        <f t="shared" si="25"/>
        <v>0</v>
      </c>
      <c r="P46" s="164">
        <f t="shared" si="25"/>
        <v>0</v>
      </c>
      <c r="Q46" s="164">
        <f t="shared" si="25"/>
        <v>0</v>
      </c>
      <c r="R46" s="164">
        <f t="shared" si="25"/>
        <v>0</v>
      </c>
      <c r="S46" s="164">
        <f t="shared" si="25"/>
        <v>0</v>
      </c>
      <c r="T46" s="164">
        <f t="shared" si="25"/>
        <v>0</v>
      </c>
      <c r="U46" s="164">
        <f t="shared" si="25"/>
        <v>0</v>
      </c>
      <c r="V46" s="164">
        <f t="shared" si="25"/>
        <v>0</v>
      </c>
      <c r="W46" s="164">
        <f t="shared" si="25"/>
        <v>0</v>
      </c>
      <c r="X46" s="164">
        <f t="shared" si="25"/>
        <v>0</v>
      </c>
      <c r="Y46" s="164">
        <f t="shared" si="25"/>
        <v>0</v>
      </c>
      <c r="Z46" s="164">
        <f t="shared" si="25"/>
        <v>0</v>
      </c>
      <c r="AA46" s="164">
        <f t="shared" si="25"/>
        <v>0</v>
      </c>
      <c r="AB46" s="164">
        <f t="shared" si="25"/>
        <v>0</v>
      </c>
      <c r="AC46" s="164">
        <f t="shared" si="25"/>
        <v>0</v>
      </c>
      <c r="AD46" s="164">
        <f t="shared" si="25"/>
        <v>0</v>
      </c>
      <c r="AE46" s="164">
        <f t="shared" si="25"/>
        <v>0</v>
      </c>
      <c r="AF46" s="164">
        <f t="shared" si="25"/>
        <v>0</v>
      </c>
      <c r="AG46" s="179">
        <f t="shared" si="25"/>
        <v>0</v>
      </c>
      <c r="AH46" s="202"/>
    </row>
    <row r="47" spans="1:34" x14ac:dyDescent="0.2">
      <c r="A47" s="105"/>
      <c r="B47" s="77"/>
      <c r="C47" s="77"/>
      <c r="D47" s="77"/>
      <c r="E47" s="77"/>
      <c r="F47" s="199" t="str">
        <f>IF(B2="SÉLECTIONNER VOTRE ÉTABLISSEMENT","",IF(B2="AQU025 - CH PERIGUEUX","Périgeux",IF(B2="AQU040 - CHU BORDEAUX","Pessac",IF(B2="AQU041 - CH CHARLES PERRENS BORDEAUX","Bordeaux",IF(B2="AQU043 - CHS CADILLAC/GARONNE","Cadillac",IF(B2="AQU051 - CH LIBOURNE","Libourne",IF(B2="AQU066 - CH DAX","Dax",IF(B2="AQU072 - CH MONT DE MARSAN","Mont de Marsan",IF(B2="AQU086 - CH AGEN","Agen",IF(B2="AQU106 - CHD LA CANDELIE","Pont du Casse",IF(B2="AQU115 - CH COTE BASQUE BAYONNE","Bayonne","Pau")))))))))))</f>
        <v/>
      </c>
      <c r="G47" s="199"/>
      <c r="H47" s="78" t="s">
        <v>64</v>
      </c>
      <c r="I47" s="200">
        <f ca="1">TODAY()</f>
        <v>45348</v>
      </c>
      <c r="J47" s="200"/>
      <c r="AH47" s="202"/>
    </row>
    <row r="48" spans="1:34" x14ac:dyDescent="0.2">
      <c r="A48" s="105"/>
      <c r="B48" s="77"/>
      <c r="C48" s="77"/>
      <c r="D48" s="77"/>
      <c r="E48" s="76"/>
      <c r="F48" s="180" t="s">
        <v>76</v>
      </c>
      <c r="G48" s="181"/>
      <c r="H48" s="182"/>
      <c r="I48" s="79"/>
      <c r="J48" s="189" t="s">
        <v>62</v>
      </c>
      <c r="K48" s="43"/>
      <c r="L48" s="43"/>
      <c r="M48" s="43"/>
      <c r="N48" s="43"/>
      <c r="AH48" s="202"/>
    </row>
    <row r="49" spans="1:34" s="10" customFormat="1" ht="14.25" customHeight="1" x14ac:dyDescent="0.2">
      <c r="A49" s="105"/>
      <c r="B49" s="192" t="s">
        <v>77</v>
      </c>
      <c r="C49" s="192"/>
      <c r="D49" s="194"/>
      <c r="E49" s="195"/>
      <c r="F49" s="183"/>
      <c r="G49" s="184"/>
      <c r="H49" s="185"/>
      <c r="I49" s="80"/>
      <c r="J49" s="190"/>
      <c r="K49" s="29"/>
      <c r="L49" s="29"/>
      <c r="M49" s="29"/>
      <c r="N49" s="29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H49" s="202"/>
    </row>
    <row r="50" spans="1:34" s="10" customFormat="1" ht="14.25" x14ac:dyDescent="0.2">
      <c r="A50" s="105"/>
      <c r="B50" s="193" t="s">
        <v>78</v>
      </c>
      <c r="C50" s="193"/>
      <c r="D50" s="196" t="s">
        <v>80</v>
      </c>
      <c r="E50" s="197"/>
      <c r="F50" s="183"/>
      <c r="G50" s="184"/>
      <c r="H50" s="185"/>
      <c r="I50" s="80"/>
      <c r="J50" s="190"/>
      <c r="K50" s="29"/>
      <c r="L50" s="29"/>
      <c r="M50" s="29"/>
      <c r="N50" s="29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H50" s="202"/>
    </row>
    <row r="51" spans="1:34" s="10" customFormat="1" ht="14.25" x14ac:dyDescent="0.2">
      <c r="A51" s="105"/>
      <c r="B51" s="193" t="s">
        <v>79</v>
      </c>
      <c r="C51" s="193"/>
      <c r="D51" s="196" t="s">
        <v>81</v>
      </c>
      <c r="E51" s="197"/>
      <c r="F51" s="183"/>
      <c r="G51" s="184"/>
      <c r="H51" s="185"/>
      <c r="I51" s="80"/>
      <c r="J51" s="190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H51" s="202"/>
    </row>
    <row r="52" spans="1:34" s="10" customFormat="1" ht="14.25" x14ac:dyDescent="0.2">
      <c r="A52" s="105"/>
      <c r="B52" s="80"/>
      <c r="C52" s="80"/>
      <c r="D52" s="80"/>
      <c r="E52" s="80"/>
      <c r="F52" s="186"/>
      <c r="G52" s="187"/>
      <c r="H52" s="188"/>
      <c r="I52" s="80"/>
      <c r="J52" s="191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H52" s="202"/>
    </row>
    <row r="53" spans="1:34" s="17" customFormat="1" ht="8.25" customHeight="1" x14ac:dyDescent="0.2">
      <c r="A53" s="105"/>
      <c r="B53" s="210"/>
      <c r="C53" s="210"/>
      <c r="D53" s="210"/>
      <c r="E53" s="210"/>
      <c r="F53" s="210"/>
      <c r="G53" s="210"/>
      <c r="H53" s="210"/>
      <c r="I53" s="210"/>
      <c r="J53" s="210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H53" s="202"/>
    </row>
    <row r="54" spans="1:34" s="10" customFormat="1" ht="14.25" x14ac:dyDescent="0.2"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4" s="10" customFormat="1" ht="14.25" x14ac:dyDescent="0.2">
      <c r="A55" s="8"/>
      <c r="B55" s="8" t="s">
        <v>132</v>
      </c>
      <c r="C55" s="8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4" x14ac:dyDescent="0.2">
      <c r="A56" s="207">
        <v>3050</v>
      </c>
      <c r="B56" s="207"/>
      <c r="C56" s="8" t="s">
        <v>136</v>
      </c>
    </row>
    <row r="57" spans="1:34" x14ac:dyDescent="0.2">
      <c r="A57" s="207">
        <v>3450</v>
      </c>
      <c r="B57" s="207"/>
      <c r="C57" s="8" t="s">
        <v>133</v>
      </c>
    </row>
    <row r="58" spans="1:34" x14ac:dyDescent="0.2">
      <c r="A58" s="207">
        <v>3650</v>
      </c>
      <c r="B58" s="207"/>
      <c r="C58" s="8" t="s">
        <v>137</v>
      </c>
    </row>
    <row r="59" spans="1:34" x14ac:dyDescent="0.2">
      <c r="A59" s="207">
        <v>3960</v>
      </c>
      <c r="B59" s="207"/>
      <c r="C59" s="8" t="s">
        <v>134</v>
      </c>
    </row>
    <row r="60" spans="1:34" x14ac:dyDescent="0.2">
      <c r="A60" s="207">
        <v>4360</v>
      </c>
      <c r="B60" s="207"/>
      <c r="C60" s="8" t="s">
        <v>135</v>
      </c>
    </row>
    <row r="61" spans="1:34" x14ac:dyDescent="0.2">
      <c r="A61" s="207"/>
      <c r="B61" s="207"/>
    </row>
  </sheetData>
  <sheetProtection algorithmName="SHA-512" hashValue="SI0UvN4B1mFxa0OT55TYLLdMDkD7KkNxMy5axYKwTPc6WfJtAIE7bhy5sPxu21uRIyDXFoY5J8GFsltUuxZvSw==" saltValue="SVpl4qgr/cDuuwzUdiHZQw==" spinCount="100000" sheet="1" objects="1" scenarios="1"/>
  <sortState xmlns:xlrd2="http://schemas.microsoft.com/office/spreadsheetml/2017/richdata2" ref="B20:E29">
    <sortCondition ref="B20:B29"/>
  </sortState>
  <mergeCells count="48">
    <mergeCell ref="W1:W4"/>
    <mergeCell ref="Y1:Y4"/>
    <mergeCell ref="V1:V4"/>
    <mergeCell ref="A60:B60"/>
    <mergeCell ref="A61:B61"/>
    <mergeCell ref="M1:M4"/>
    <mergeCell ref="O1:O4"/>
    <mergeCell ref="P1:P4"/>
    <mergeCell ref="K1:K4"/>
    <mergeCell ref="A56:B56"/>
    <mergeCell ref="A57:B57"/>
    <mergeCell ref="A58:B58"/>
    <mergeCell ref="A59:B59"/>
    <mergeCell ref="B53:J53"/>
    <mergeCell ref="L1:L4"/>
    <mergeCell ref="C3:D3"/>
    <mergeCell ref="AH4:AH53"/>
    <mergeCell ref="N1:N4"/>
    <mergeCell ref="X1:X4"/>
    <mergeCell ref="Z1:Z4"/>
    <mergeCell ref="AC1:AC4"/>
    <mergeCell ref="AD1:AD4"/>
    <mergeCell ref="T1:T4"/>
    <mergeCell ref="U1:U4"/>
    <mergeCell ref="AA1:AA4"/>
    <mergeCell ref="AB1:AB4"/>
    <mergeCell ref="AE1:AE4"/>
    <mergeCell ref="AF1:AF4"/>
    <mergeCell ref="AG1:AG4"/>
    <mergeCell ref="Q1:Q4"/>
    <mergeCell ref="R1:R4"/>
    <mergeCell ref="S1:S4"/>
    <mergeCell ref="F2:I2"/>
    <mergeCell ref="F47:G47"/>
    <mergeCell ref="I47:J47"/>
    <mergeCell ref="B45:J45"/>
    <mergeCell ref="B46:J46"/>
    <mergeCell ref="E3:H3"/>
    <mergeCell ref="I3:J3"/>
    <mergeCell ref="B2:E2"/>
    <mergeCell ref="F48:H52"/>
    <mergeCell ref="J48:J52"/>
    <mergeCell ref="B49:C49"/>
    <mergeCell ref="B50:C50"/>
    <mergeCell ref="B51:C51"/>
    <mergeCell ref="D49:E49"/>
    <mergeCell ref="D50:E50"/>
    <mergeCell ref="D51:E51"/>
  </mergeCells>
  <phoneticPr fontId="1" type="noConversion"/>
  <dataValidations count="3">
    <dataValidation type="list" allowBlank="1" showInputMessage="1" showErrorMessage="1" sqref="E5:E44" xr:uid="{00000000-0002-0000-0000-000000000000}">
      <formula1>EP</formula1>
    </dataValidation>
    <dataValidation type="date" operator="greaterThan" allowBlank="1" showInputMessage="1" showErrorMessage="1" error="La date de fin doit être obligatoirement postérieure à la date de début de scolarité." sqref="H5:H44" xr:uid="{00000000-0002-0000-0000-000002000000}">
      <formula1>G5</formula1>
    </dataValidation>
    <dataValidation type="date" allowBlank="1" showInputMessage="1" showErrorMessage="1" error="Formation du second semestre, la valeur doit être comprise entre le 01/07/2024 et le 31/12/2024." sqref="G5:G44" xr:uid="{09FDE0B5-FF95-4946-89D2-3AEFB18E5467}">
      <formula1>45474</formula1>
      <formula2>45657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Données!$A$1:$A$13</xm:f>
          </x14:formula1>
          <xm:sqref>B2:E2</xm:sqref>
        </x14:dataValidation>
        <x14:dataValidation type="list" allowBlank="1" showInputMessage="1" showErrorMessage="1" xr:uid="{00000000-0002-0000-0000-000004000000}">
          <x14:formula1>
            <xm:f>Données!$A$14:$A$29</xm:f>
          </x14:formula1>
          <xm:sqref>D5:D27 D29:D44 D28</xm:sqref>
        </x14:dataValidation>
        <x14:dataValidation type="list" allowBlank="1" showInputMessage="1" showErrorMessage="1" xr:uid="{00000000-0002-0000-0000-000006000000}">
          <x14:formula1>
            <xm:f>Données!$C$5:$C$7</xm:f>
          </x14:formula1>
          <xm:sqref>F5:F44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57"/>
  <sheetViews>
    <sheetView workbookViewId="0">
      <selection activeCell="B4" sqref="B4"/>
    </sheetView>
  </sheetViews>
  <sheetFormatPr baseColWidth="10" defaultColWidth="11" defaultRowHeight="12.75" x14ac:dyDescent="0.2"/>
  <cols>
    <col min="1" max="1" width="75.75" style="8" customWidth="1"/>
    <col min="2" max="7" width="13.75" style="8" customWidth="1"/>
    <col min="8" max="8" width="13.75" style="15" customWidth="1"/>
    <col min="9" max="9" width="13.75" style="11" customWidth="1"/>
    <col min="10" max="10" width="11.875" style="31" bestFit="1" customWidth="1"/>
    <col min="11" max="23" width="4.875" style="11" customWidth="1"/>
    <col min="24" max="42" width="4.875" style="8" customWidth="1"/>
    <col min="43" max="16384" width="11" style="8"/>
  </cols>
  <sheetData>
    <row r="1" spans="1:74" ht="99" customHeight="1" thickBot="1" x14ac:dyDescent="0.25">
      <c r="A1" s="3"/>
      <c r="B1" s="3"/>
      <c r="H1" s="8"/>
      <c r="I1" s="18"/>
      <c r="J1" s="3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74" ht="33.75" customHeight="1" thickBot="1" x14ac:dyDescent="0.25">
      <c r="A2" s="227" t="str">
        <f>IF(Recensement!B2="SÉLECTIONNER VOTRE ÉTABLISSEMENT","",Recensement!B2)</f>
        <v/>
      </c>
      <c r="B2" s="228" t="s">
        <v>60</v>
      </c>
      <c r="C2" s="229"/>
      <c r="D2" s="229"/>
      <c r="E2" s="230"/>
      <c r="F2" s="231" t="s">
        <v>65</v>
      </c>
      <c r="G2" s="228" t="s">
        <v>66</v>
      </c>
      <c r="H2" s="229"/>
      <c r="I2" s="230"/>
    </row>
    <row r="3" spans="1:74" s="21" customFormat="1" ht="20.25" thickBot="1" x14ac:dyDescent="0.25">
      <c r="A3" s="232" t="s">
        <v>69</v>
      </c>
      <c r="B3" s="233" t="s">
        <v>12</v>
      </c>
      <c r="C3" s="234" t="s">
        <v>13</v>
      </c>
      <c r="D3" s="234" t="s">
        <v>58</v>
      </c>
      <c r="E3" s="235" t="s">
        <v>59</v>
      </c>
      <c r="F3" s="236"/>
      <c r="G3" s="233" t="s">
        <v>67</v>
      </c>
      <c r="H3" s="234" t="s">
        <v>68</v>
      </c>
      <c r="I3" s="235" t="s">
        <v>59</v>
      </c>
      <c r="J3" s="3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74" s="21" customFormat="1" ht="12.75" customHeight="1" x14ac:dyDescent="0.2">
      <c r="A4" s="155" t="s">
        <v>95</v>
      </c>
      <c r="B4" s="173">
        <v>0</v>
      </c>
      <c r="C4" s="174">
        <v>0</v>
      </c>
      <c r="D4" s="175">
        <f>IF(Recensement!K46&gt;=1,3050*11,0)</f>
        <v>0</v>
      </c>
      <c r="E4" s="176">
        <f>SUM(B4:D4)</f>
        <v>0</v>
      </c>
      <c r="F4" s="177">
        <f>SUM(Recensement!K46)</f>
        <v>0</v>
      </c>
      <c r="G4" s="178">
        <f>IF(30000*F4&gt;E4*F4,E4*F4,30000*F4)</f>
        <v>0</v>
      </c>
      <c r="H4" s="175">
        <f t="shared" ref="H4" si="0">IF(G4="",0,IF(G4&gt;E4*F4,0,(E4*F4)-G4))</f>
        <v>0</v>
      </c>
      <c r="I4" s="176">
        <f>SUM(G4:H4)</f>
        <v>0</v>
      </c>
      <c r="J4" s="32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74" s="21" customFormat="1" ht="12.75" customHeight="1" x14ac:dyDescent="0.2">
      <c r="A5" s="155" t="s">
        <v>139</v>
      </c>
      <c r="B5" s="55">
        <v>0</v>
      </c>
      <c r="C5" s="56">
        <v>0</v>
      </c>
      <c r="D5" s="57">
        <f>IF(Recensement!L46&gt;=1,3450*11,0)</f>
        <v>0</v>
      </c>
      <c r="E5" s="58">
        <f>SUM(B5:D5)</f>
        <v>0</v>
      </c>
      <c r="F5" s="156">
        <f>SUM(Recensement!L46)</f>
        <v>0</v>
      </c>
      <c r="G5" s="63">
        <f>IF(30000*F5&gt;E5*F5,E5*F5,30000*F5)</f>
        <v>0</v>
      </c>
      <c r="H5" s="57">
        <f t="shared" ref="H5" si="1">IF(G5="",0,IF(G5&gt;E5*F5,0,(E5*F5)-G5))</f>
        <v>0</v>
      </c>
      <c r="I5" s="58">
        <f>SUM(G5:H5)</f>
        <v>0</v>
      </c>
      <c r="J5" s="32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74" x14ac:dyDescent="0.2">
      <c r="A6" s="155" t="s">
        <v>96</v>
      </c>
      <c r="B6" s="55">
        <v>0</v>
      </c>
      <c r="C6" s="56">
        <v>0</v>
      </c>
      <c r="D6" s="57">
        <f>IF(Recensement!M46&gt;=1,3960*10,0)</f>
        <v>0</v>
      </c>
      <c r="E6" s="58">
        <f>SUM(B6:D6)</f>
        <v>0</v>
      </c>
      <c r="F6" s="156">
        <f>SUM(Recensement!M46)</f>
        <v>0</v>
      </c>
      <c r="G6" s="63">
        <f>IF(41000*F6&gt;E6*F6,E6*F6,41000*F6)</f>
        <v>0</v>
      </c>
      <c r="H6" s="57">
        <f t="shared" ref="H6" si="2">IF(G6="",0,IF(G6&gt;E6*F6,0,(E6*F6)-G6))</f>
        <v>0</v>
      </c>
      <c r="I6" s="58">
        <f>SUM(G6:H6)</f>
        <v>0</v>
      </c>
    </row>
    <row r="7" spans="1:74" x14ac:dyDescent="0.2">
      <c r="A7" s="155" t="s">
        <v>140</v>
      </c>
      <c r="B7" s="55">
        <v>0</v>
      </c>
      <c r="C7" s="56">
        <v>0</v>
      </c>
      <c r="D7" s="57">
        <f>IF(Recensement!N46&gt;=1,4360*10,0)</f>
        <v>0</v>
      </c>
      <c r="E7" s="58">
        <f>SUM(B7:D7)</f>
        <v>0</v>
      </c>
      <c r="F7" s="156">
        <f>SUM(Recensement!N46)</f>
        <v>0</v>
      </c>
      <c r="G7" s="63">
        <f>IF(41000*F7&gt;E7*F7,E7*F7,41000*F7)</f>
        <v>0</v>
      </c>
      <c r="H7" s="57">
        <f>IF(G7="",0,IF(G7&gt;E7*F7,0,(E7*F7)-G7))</f>
        <v>0</v>
      </c>
      <c r="I7" s="58">
        <f>SUM(G7:H7)</f>
        <v>0</v>
      </c>
    </row>
    <row r="8" spans="1:74" ht="12.75" customHeight="1" x14ac:dyDescent="0.2">
      <c r="A8" s="155" t="s">
        <v>124</v>
      </c>
      <c r="B8" s="55">
        <v>0</v>
      </c>
      <c r="C8" s="56">
        <v>0</v>
      </c>
      <c r="D8" s="57">
        <f>IF(Recensement!O46&gt;=1,3050/151.67*820,0)</f>
        <v>0</v>
      </c>
      <c r="E8" s="58">
        <f t="shared" ref="E8:E26" si="3">SUM(B8:D8)</f>
        <v>0</v>
      </c>
      <c r="F8" s="156">
        <f>SUM(Recensement!O46)</f>
        <v>0</v>
      </c>
      <c r="G8" s="63">
        <f>IF(19000*F8&gt;E8*F8,E8*F8,19000*F8)</f>
        <v>0</v>
      </c>
      <c r="H8" s="57">
        <f t="shared" ref="H8" si="4">IF(G8="",0,IF(G8&gt;E8*F8,0,(E8*F8)-G8))</f>
        <v>0</v>
      </c>
      <c r="I8" s="58">
        <f t="shared" ref="I8:I10" si="5">SUM(G8:H8)</f>
        <v>0</v>
      </c>
    </row>
    <row r="9" spans="1:74" ht="12.75" customHeight="1" x14ac:dyDescent="0.2">
      <c r="A9" s="155" t="s">
        <v>142</v>
      </c>
      <c r="B9" s="55">
        <v>0</v>
      </c>
      <c r="C9" s="56">
        <v>0</v>
      </c>
      <c r="D9" s="57">
        <f>IF(Recensement!P46&gt;=1,3450/151.67*820,0)</f>
        <v>0</v>
      </c>
      <c r="E9" s="58">
        <f t="shared" si="3"/>
        <v>0</v>
      </c>
      <c r="F9" s="156">
        <f>SUM(Recensement!P46)</f>
        <v>0</v>
      </c>
      <c r="G9" s="63">
        <f>IF(19000*F9&gt;E9*F9,E9*F9,19000*F9)</f>
        <v>0</v>
      </c>
      <c r="H9" s="57">
        <f t="shared" ref="H9" si="6">IF(G9="",0,IF(G9&gt;E9*F9,0,(E9*F9)-G9))</f>
        <v>0</v>
      </c>
      <c r="I9" s="58">
        <f t="shared" si="5"/>
        <v>0</v>
      </c>
    </row>
    <row r="10" spans="1:74" ht="12.75" customHeight="1" x14ac:dyDescent="0.2">
      <c r="A10" s="155" t="s">
        <v>97</v>
      </c>
      <c r="B10" s="55">
        <v>0</v>
      </c>
      <c r="C10" s="56">
        <v>0</v>
      </c>
      <c r="D10" s="57">
        <f>IF(Recensement!Q46&gt;=1,3650/151.67*820,0)</f>
        <v>0</v>
      </c>
      <c r="E10" s="58">
        <f t="shared" si="3"/>
        <v>0</v>
      </c>
      <c r="F10" s="156">
        <f>SUM(Recensement!Q46)</f>
        <v>0</v>
      </c>
      <c r="G10" s="63">
        <f>IF(19000*F10&gt;E10*F10,E10*F10,19000*F10)</f>
        <v>0</v>
      </c>
      <c r="H10" s="57">
        <f t="shared" ref="H10" si="7">IF(G10="",0,IF(G10&gt;E10*F10,0,(E10*F10)-G10))</f>
        <v>0</v>
      </c>
      <c r="I10" s="58">
        <f t="shared" si="5"/>
        <v>0</v>
      </c>
    </row>
    <row r="11" spans="1:74" ht="12.75" customHeight="1" x14ac:dyDescent="0.2">
      <c r="A11" s="155" t="s">
        <v>143</v>
      </c>
      <c r="B11" s="55">
        <v>0</v>
      </c>
      <c r="C11" s="56">
        <v>0</v>
      </c>
      <c r="D11" s="57">
        <f>IF(Recensement!R46&gt;=1,3960/151.67*820,0)</f>
        <v>0</v>
      </c>
      <c r="E11" s="58">
        <f t="shared" ref="E11" si="8">SUM(B11:D11)</f>
        <v>0</v>
      </c>
      <c r="F11" s="156">
        <f>SUM(Recensement!R46)</f>
        <v>0</v>
      </c>
      <c r="G11" s="63">
        <f>IF(19000*F11&gt;E11*F11,E11*F11,19000*F11)</f>
        <v>0</v>
      </c>
      <c r="H11" s="57">
        <f t="shared" ref="H11" si="9">IF(G11="",0,IF(G11&gt;E11*F11,0,(E11*F11)-G11))</f>
        <v>0</v>
      </c>
      <c r="I11" s="58">
        <f t="shared" ref="I11" si="10">SUM(G11:H11)</f>
        <v>0</v>
      </c>
    </row>
    <row r="12" spans="1:74" ht="12.75" customHeight="1" x14ac:dyDescent="0.2">
      <c r="A12" s="155" t="s">
        <v>144</v>
      </c>
      <c r="B12" s="55">
        <v>0</v>
      </c>
      <c r="C12" s="56">
        <v>0</v>
      </c>
      <c r="D12" s="57">
        <f>IF(Recensement!S46&gt;=1,4360/151.67*820,0)</f>
        <v>0</v>
      </c>
      <c r="E12" s="58">
        <f t="shared" ref="E12" si="11">SUM(B12:D12)</f>
        <v>0</v>
      </c>
      <c r="F12" s="156">
        <f>SUM(Recensement!S46)</f>
        <v>0</v>
      </c>
      <c r="G12" s="63">
        <f>IF(19000*F12&gt;E12*F12,E12*F12,19000*F12)</f>
        <v>0</v>
      </c>
      <c r="H12" s="57">
        <f t="shared" ref="H12" si="12">IF(G12="",0,IF(G12&gt;E12*F12,0,(E12*F12)-G12))</f>
        <v>0</v>
      </c>
      <c r="I12" s="58">
        <f t="shared" ref="I12" si="13">SUM(G12:H12)</f>
        <v>0</v>
      </c>
    </row>
    <row r="13" spans="1:74" ht="12.75" customHeight="1" x14ac:dyDescent="0.2">
      <c r="A13" s="155" t="s">
        <v>104</v>
      </c>
      <c r="B13" s="55">
        <v>0</v>
      </c>
      <c r="C13" s="56">
        <v>0</v>
      </c>
      <c r="D13" s="57">
        <f>IF(Recensement!T46&gt;=1,3960*10,0)</f>
        <v>0</v>
      </c>
      <c r="E13" s="58">
        <f>SUM(B13:D13)</f>
        <v>0</v>
      </c>
      <c r="F13" s="156">
        <f>SUM(Recensement!T46)</f>
        <v>0</v>
      </c>
      <c r="G13" s="63">
        <f>IF(41000*F13&gt;E13*F13,E13*F13,41000*F13)</f>
        <v>0</v>
      </c>
      <c r="H13" s="57">
        <f t="shared" ref="H13" si="14">IF(G13="",0,IF(G13&gt;E13*F13,0,(E13*F13)-G13))</f>
        <v>0</v>
      </c>
      <c r="I13" s="58">
        <f>SUM(G13:H13)</f>
        <v>0</v>
      </c>
    </row>
    <row r="14" spans="1:74" ht="12.75" customHeight="1" x14ac:dyDescent="0.2">
      <c r="A14" s="155" t="s">
        <v>145</v>
      </c>
      <c r="B14" s="55">
        <v>0</v>
      </c>
      <c r="C14" s="56">
        <v>0</v>
      </c>
      <c r="D14" s="57">
        <f>IF(Recensement!U46&gt;=1,4360*10,0)</f>
        <v>0</v>
      </c>
      <c r="E14" s="58">
        <f>SUM(B14:D14)</f>
        <v>0</v>
      </c>
      <c r="F14" s="156">
        <f>SUM(Recensement!U46)</f>
        <v>0</v>
      </c>
      <c r="G14" s="63">
        <f>IF(41000*F14&gt;E14*F14,E14*F14,41000*F14)</f>
        <v>0</v>
      </c>
      <c r="H14" s="57">
        <f t="shared" ref="H14" si="15">IF(G14="",0,IF(G14&gt;E14*F14,0,(E14*F14)-G14))</f>
        <v>0</v>
      </c>
      <c r="I14" s="58">
        <f>SUM(G14:H14)</f>
        <v>0</v>
      </c>
    </row>
    <row r="15" spans="1:74" ht="12.75" customHeight="1" x14ac:dyDescent="0.2">
      <c r="A15" s="155" t="s">
        <v>151</v>
      </c>
      <c r="B15" s="55">
        <v>0</v>
      </c>
      <c r="C15" s="56">
        <v>0</v>
      </c>
      <c r="D15" s="57">
        <f>IF(Recensement!V46&gt;=1,3050*10,0)</f>
        <v>0</v>
      </c>
      <c r="E15" s="58">
        <f t="shared" ref="E15" si="16">SUM(B15:D15)</f>
        <v>0</v>
      </c>
      <c r="F15" s="156">
        <f>SUM(Recensement!V46)</f>
        <v>0</v>
      </c>
      <c r="G15" s="63">
        <f>IF(34000*F15&gt;E15*F15,E15*F15,34000*F15)</f>
        <v>0</v>
      </c>
      <c r="H15" s="57">
        <f t="shared" ref="H15" si="17">IF(G15="",0,IF(G15&gt;E15*F15,0,(E15*F15)-G15))</f>
        <v>0</v>
      </c>
      <c r="I15" s="58">
        <f t="shared" ref="I15" si="18">SUM(G15:H15)</f>
        <v>0</v>
      </c>
    </row>
    <row r="16" spans="1:74" ht="12.75" customHeight="1" x14ac:dyDescent="0.2">
      <c r="A16" s="155" t="s">
        <v>108</v>
      </c>
      <c r="B16" s="55">
        <v>0</v>
      </c>
      <c r="C16" s="56">
        <v>0</v>
      </c>
      <c r="D16" s="57">
        <f>IF(Recensement!W46&gt;=1,3450*10,0)</f>
        <v>0</v>
      </c>
      <c r="E16" s="58">
        <f t="shared" ref="E16:E23" si="19">SUM(B16:D16)</f>
        <v>0</v>
      </c>
      <c r="F16" s="156">
        <f>SUM(Recensement!W46)</f>
        <v>0</v>
      </c>
      <c r="G16" s="63">
        <f>IF(34000*F16&gt;E16*F16,E16*F16,34000*F16)</f>
        <v>0</v>
      </c>
      <c r="H16" s="57">
        <f t="shared" ref="H16:H17" si="20">IF(G16="",0,IF(G16&gt;E16*F16,0,(E16*F16)-G16))</f>
        <v>0</v>
      </c>
      <c r="I16" s="58">
        <f t="shared" ref="I16:I23" si="21">SUM(G16:H16)</f>
        <v>0</v>
      </c>
    </row>
    <row r="17" spans="1:23" ht="12.75" customHeight="1" x14ac:dyDescent="0.2">
      <c r="A17" s="155" t="s">
        <v>105</v>
      </c>
      <c r="B17" s="55">
        <v>0</v>
      </c>
      <c r="C17" s="56">
        <v>0</v>
      </c>
      <c r="D17" s="57">
        <f>IF(Recensement!X46&gt;=1,3650*10,0)</f>
        <v>0</v>
      </c>
      <c r="E17" s="58">
        <f t="shared" si="19"/>
        <v>0</v>
      </c>
      <c r="F17" s="156">
        <f>SUM(Recensement!X46)</f>
        <v>0</v>
      </c>
      <c r="G17" s="63">
        <f>IF(34000*F17&gt;E17*F17,E17*F17,34000*F17)</f>
        <v>0</v>
      </c>
      <c r="H17" s="57">
        <f t="shared" si="20"/>
        <v>0</v>
      </c>
      <c r="I17" s="58">
        <f t="shared" si="21"/>
        <v>0</v>
      </c>
    </row>
    <row r="18" spans="1:23" ht="12.75" customHeight="1" x14ac:dyDescent="0.2">
      <c r="A18" s="155" t="s">
        <v>152</v>
      </c>
      <c r="B18" s="55">
        <v>0</v>
      </c>
      <c r="C18" s="56">
        <v>0</v>
      </c>
      <c r="D18" s="57">
        <f>IF(Recensement!Y46&gt;=1,3960*10,0)</f>
        <v>0</v>
      </c>
      <c r="E18" s="58">
        <f t="shared" si="19"/>
        <v>0</v>
      </c>
      <c r="F18" s="156">
        <f>SUM(Recensement!Y46)</f>
        <v>0</v>
      </c>
      <c r="G18" s="63">
        <f>IF(34000*F18&gt;E18*F18,E18*F18,34000*F18)</f>
        <v>0</v>
      </c>
      <c r="H18" s="57">
        <f t="shared" ref="H18" si="22">IF(G18="",0,IF(G18&gt;E18*F18,0,(E18*F18)-G18))</f>
        <v>0</v>
      </c>
      <c r="I18" s="58">
        <f t="shared" si="21"/>
        <v>0</v>
      </c>
    </row>
    <row r="19" spans="1:23" ht="12.75" customHeight="1" x14ac:dyDescent="0.2">
      <c r="A19" s="155" t="s">
        <v>153</v>
      </c>
      <c r="B19" s="55">
        <v>0</v>
      </c>
      <c r="C19" s="56">
        <v>0</v>
      </c>
      <c r="D19" s="57">
        <f>IF(Recensement!Z46&gt;=1,4360*10,0)</f>
        <v>0</v>
      </c>
      <c r="E19" s="58">
        <f t="shared" si="19"/>
        <v>0</v>
      </c>
      <c r="F19" s="156">
        <f>SUM(Recensement!Z46)</f>
        <v>0</v>
      </c>
      <c r="G19" s="63">
        <f>IF(34000*F19&gt;E19*F19,E19*F19,34000*F19)</f>
        <v>0</v>
      </c>
      <c r="H19" s="57">
        <f t="shared" ref="H19" si="23">IF(G19="",0,IF(G19&gt;E19*F19,0,(E19*F19)-G19))</f>
        <v>0</v>
      </c>
      <c r="I19" s="58">
        <f t="shared" si="21"/>
        <v>0</v>
      </c>
    </row>
    <row r="20" spans="1:23" x14ac:dyDescent="0.2">
      <c r="A20" s="155" t="s">
        <v>109</v>
      </c>
      <c r="B20" s="55">
        <v>0</v>
      </c>
      <c r="C20" s="56">
        <v>0</v>
      </c>
      <c r="D20" s="57">
        <f>IF(Recensement!AA46&gt;=1,3960*22,0)</f>
        <v>0</v>
      </c>
      <c r="E20" s="58">
        <f t="shared" si="19"/>
        <v>0</v>
      </c>
      <c r="F20" s="156">
        <f>SUM(Recensement!AA46)</f>
        <v>0</v>
      </c>
      <c r="G20" s="63">
        <f>IF(85000*F20&gt;E20*F20,E20*F20,85000*F20)</f>
        <v>0</v>
      </c>
      <c r="H20" s="57">
        <f t="shared" ref="H20" si="24">IF(G20="",0,IF(G20&gt;E20*F20,0,(E20*F20)-G20))</f>
        <v>0</v>
      </c>
      <c r="I20" s="58">
        <f t="shared" si="21"/>
        <v>0</v>
      </c>
    </row>
    <row r="21" spans="1:23" x14ac:dyDescent="0.2">
      <c r="A21" s="155" t="s">
        <v>110</v>
      </c>
      <c r="B21" s="55">
        <v>0</v>
      </c>
      <c r="C21" s="56">
        <v>0</v>
      </c>
      <c r="D21" s="57">
        <f>IF(Recensement!AB46&gt;=1,4360*22,0)</f>
        <v>0</v>
      </c>
      <c r="E21" s="58">
        <f t="shared" si="19"/>
        <v>0</v>
      </c>
      <c r="F21" s="156">
        <f>SUM(Recensement!AB46)</f>
        <v>0</v>
      </c>
      <c r="G21" s="63">
        <f>IF(85000*F21&gt;E21*F21,E21*F21,85000*F21)</f>
        <v>0</v>
      </c>
      <c r="H21" s="57">
        <f t="shared" ref="H21" si="25">IF(G21="",0,IF(G21&gt;E21*F21,0,(E21*F21)-G21))</f>
        <v>0</v>
      </c>
      <c r="I21" s="58">
        <f t="shared" si="21"/>
        <v>0</v>
      </c>
    </row>
    <row r="22" spans="1:23" x14ac:dyDescent="0.2">
      <c r="A22" s="155" t="s">
        <v>115</v>
      </c>
      <c r="B22" s="55">
        <v>0</v>
      </c>
      <c r="C22" s="56">
        <v>0</v>
      </c>
      <c r="D22" s="57">
        <f>IF(Recensement!AC46&gt;=1,3960*21,0)</f>
        <v>0</v>
      </c>
      <c r="E22" s="58">
        <f t="shared" si="19"/>
        <v>0</v>
      </c>
      <c r="F22" s="156">
        <f>SUM(Recensement!AC46)</f>
        <v>0</v>
      </c>
      <c r="G22" s="63">
        <f>IF(85000*F22&gt;E22*F22,E22*F22,85000*F22)</f>
        <v>0</v>
      </c>
      <c r="H22" s="57">
        <f t="shared" ref="H22" si="26">IF(G22="",0,IF(G22&gt;E22*F22,0,(E22*F22)-G22))</f>
        <v>0</v>
      </c>
      <c r="I22" s="58">
        <f t="shared" si="21"/>
        <v>0</v>
      </c>
    </row>
    <row r="23" spans="1:23" x14ac:dyDescent="0.2">
      <c r="A23" s="155" t="s">
        <v>116</v>
      </c>
      <c r="B23" s="55">
        <v>0</v>
      </c>
      <c r="C23" s="56">
        <v>0</v>
      </c>
      <c r="D23" s="57">
        <f>IF(Recensement!AD46&gt;=1,4360*21,0)</f>
        <v>0</v>
      </c>
      <c r="E23" s="58">
        <f t="shared" si="19"/>
        <v>0</v>
      </c>
      <c r="F23" s="156">
        <f>SUM(Recensement!AD46)</f>
        <v>0</v>
      </c>
      <c r="G23" s="63">
        <f>IF(85000*F23&gt;E23*F23,E23*F23,85000*F23)</f>
        <v>0</v>
      </c>
      <c r="H23" s="57">
        <f t="shared" ref="H23" si="27">IF(G23="",0,IF(G23&gt;E23*F23,0,(E23*F23)-G23))</f>
        <v>0</v>
      </c>
      <c r="I23" s="58">
        <f t="shared" si="21"/>
        <v>0</v>
      </c>
    </row>
    <row r="24" spans="1:23" x14ac:dyDescent="0.2">
      <c r="A24" s="155" t="s">
        <v>120</v>
      </c>
      <c r="B24" s="55">
        <v>0</v>
      </c>
      <c r="C24" s="56">
        <v>0</v>
      </c>
      <c r="D24" s="57">
        <f>IF(Recensement!AE46&gt;=1,3050*32,0)</f>
        <v>0</v>
      </c>
      <c r="E24" s="58">
        <f t="shared" si="3"/>
        <v>0</v>
      </c>
      <c r="F24" s="156">
        <f>SUM(Recensement!AE46)</f>
        <v>0</v>
      </c>
      <c r="G24" s="63">
        <f>IF(98000*F24&gt;E24*F24,E24*F24,98000*F24)</f>
        <v>0</v>
      </c>
      <c r="H24" s="57">
        <f t="shared" ref="H24" si="28">IF(G24="",0,IF(G24&gt;E24*F24,0,(E24*F24)-G24))</f>
        <v>0</v>
      </c>
      <c r="I24" s="58">
        <f t="shared" ref="I24:I26" si="29">SUM(G24:H24)</f>
        <v>0</v>
      </c>
    </row>
    <row r="25" spans="1:23" x14ac:dyDescent="0.2">
      <c r="A25" s="155" t="s">
        <v>121</v>
      </c>
      <c r="B25" s="55">
        <v>0</v>
      </c>
      <c r="C25" s="56">
        <v>0</v>
      </c>
      <c r="D25" s="57">
        <f>IF(Recensement!AF46&gt;=1,3450*32,0)</f>
        <v>0</v>
      </c>
      <c r="E25" s="58">
        <f t="shared" si="3"/>
        <v>0</v>
      </c>
      <c r="F25" s="156">
        <f>SUM(Recensement!AF46)</f>
        <v>0</v>
      </c>
      <c r="G25" s="63">
        <f>IF(98000*F25&gt;E25*F25,E25*F25,98000*F25)</f>
        <v>0</v>
      </c>
      <c r="H25" s="57">
        <f t="shared" ref="H25" si="30">IF(G25="",0,IF(G25&gt;E25*F25,0,(E25*F25)-G25))</f>
        <v>0</v>
      </c>
      <c r="I25" s="58">
        <f t="shared" si="29"/>
        <v>0</v>
      </c>
    </row>
    <row r="26" spans="1:23" ht="13.5" thickBot="1" x14ac:dyDescent="0.25">
      <c r="A26" s="155" t="s">
        <v>122</v>
      </c>
      <c r="B26" s="55">
        <v>0</v>
      </c>
      <c r="C26" s="56">
        <v>0</v>
      </c>
      <c r="D26" s="57">
        <f>IF(Recensement!AG46&gt;=1,3650*32,0)</f>
        <v>0</v>
      </c>
      <c r="E26" s="58">
        <f t="shared" si="3"/>
        <v>0</v>
      </c>
      <c r="F26" s="156">
        <f>SUM(Recensement!AG46)</f>
        <v>0</v>
      </c>
      <c r="G26" s="63">
        <f>IF(98000*F26&gt;E26*F26,E26*F26,98000*F26)</f>
        <v>0</v>
      </c>
      <c r="H26" s="57">
        <f t="shared" ref="H26" si="31">IF(G26="",0,IF(G26&gt;E26*F26,0,(E26*F26)-G26))</f>
        <v>0</v>
      </c>
      <c r="I26" s="58">
        <f t="shared" si="29"/>
        <v>0</v>
      </c>
    </row>
    <row r="27" spans="1:23" s="9" customFormat="1" ht="20.25" customHeight="1" thickBot="1" x14ac:dyDescent="0.25">
      <c r="A27" s="38" t="s">
        <v>70</v>
      </c>
      <c r="B27" s="66"/>
      <c r="C27" s="67"/>
      <c r="D27" s="67"/>
      <c r="E27" s="67">
        <f>SUM(E4:E26)</f>
        <v>0</v>
      </c>
      <c r="F27" s="41">
        <f>SUM(F4:F26)</f>
        <v>0</v>
      </c>
      <c r="G27" s="225">
        <f>SUM(G4:G26)</f>
        <v>0</v>
      </c>
      <c r="H27" s="67">
        <f>SUM(H4:H26)</f>
        <v>0</v>
      </c>
      <c r="I27" s="67">
        <f>SUM(I4:I26)</f>
        <v>0</v>
      </c>
      <c r="J27" s="33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s="10" customFormat="1" ht="15" thickBot="1" x14ac:dyDescent="0.25">
      <c r="A28" s="49"/>
      <c r="B28" s="50"/>
      <c r="C28" s="51"/>
      <c r="D28" s="51"/>
      <c r="E28" s="52"/>
      <c r="F28" s="53"/>
      <c r="G28" s="50"/>
      <c r="H28" s="51"/>
      <c r="I28" s="52"/>
      <c r="J28" s="4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15.75" thickBot="1" x14ac:dyDescent="0.25">
      <c r="A29" s="40" t="s">
        <v>123</v>
      </c>
      <c r="B29" s="25" t="s">
        <v>12</v>
      </c>
      <c r="C29" s="26" t="s">
        <v>13</v>
      </c>
      <c r="D29" s="26" t="s">
        <v>58</v>
      </c>
      <c r="E29" s="27" t="s">
        <v>59</v>
      </c>
      <c r="F29" s="28"/>
      <c r="G29" s="25" t="s">
        <v>67</v>
      </c>
      <c r="H29" s="26" t="s">
        <v>68</v>
      </c>
      <c r="I29" s="27" t="s">
        <v>59</v>
      </c>
    </row>
    <row r="30" spans="1:23" x14ac:dyDescent="0.2">
      <c r="A30" s="34" t="s">
        <v>155</v>
      </c>
      <c r="B30" s="55">
        <v>0</v>
      </c>
      <c r="C30" s="56">
        <v>0</v>
      </c>
      <c r="D30" s="56">
        <v>0</v>
      </c>
      <c r="E30" s="58">
        <f t="shared" ref="E30" si="32">SUM(B30:D30)</f>
        <v>0</v>
      </c>
      <c r="F30" s="36">
        <v>0</v>
      </c>
      <c r="G30" s="63">
        <f>IF(F30="",0,(E30*F30)*75%)</f>
        <v>0</v>
      </c>
      <c r="H30" s="57">
        <f>IF(A30="Brevet d'Etat d'animateur technicien de la jeunesse et de l'éducation populaire",(E30*F30)-G30,0)</f>
        <v>0</v>
      </c>
      <c r="I30" s="54">
        <f t="shared" ref="I30" si="33">SUM(G30:H30)</f>
        <v>0</v>
      </c>
    </row>
    <row r="31" spans="1:23" x14ac:dyDescent="0.2">
      <c r="A31" s="34" t="s">
        <v>156</v>
      </c>
      <c r="B31" s="55">
        <v>0</v>
      </c>
      <c r="C31" s="56">
        <v>0</v>
      </c>
      <c r="D31" s="56">
        <v>0</v>
      </c>
      <c r="E31" s="58">
        <f t="shared" ref="E31" si="34">SUM(B31:D31)</f>
        <v>0</v>
      </c>
      <c r="F31" s="36">
        <v>0</v>
      </c>
      <c r="G31" s="63">
        <f>IF(F31="",0,(E31*F31)*75%)</f>
        <v>0</v>
      </c>
      <c r="H31" s="57">
        <f>IF(A31="Brevet professionnel de la jeunesse, de l'éducation populaire et du sport",(E31*F31)-G31,0)</f>
        <v>0</v>
      </c>
      <c r="I31" s="54">
        <f t="shared" ref="I31" si="35">SUM(G31:H31)</f>
        <v>0</v>
      </c>
    </row>
    <row r="32" spans="1:23" x14ac:dyDescent="0.2">
      <c r="A32" s="34" t="s">
        <v>57</v>
      </c>
      <c r="B32" s="55">
        <v>0</v>
      </c>
      <c r="C32" s="56">
        <v>0</v>
      </c>
      <c r="D32" s="56">
        <v>0</v>
      </c>
      <c r="E32" s="58">
        <f t="shared" ref="E32:E51" si="36">SUM(B32:D32)</f>
        <v>0</v>
      </c>
      <c r="F32" s="36">
        <v>0</v>
      </c>
      <c r="G32" s="63">
        <f>IF(F32="",0,(E32*F32)*75%)</f>
        <v>0</v>
      </c>
      <c r="H32" s="57">
        <f>IF(A32="Certificat de capacité d'orthophoniste",(E32*F32)-G32,0)</f>
        <v>0</v>
      </c>
      <c r="I32" s="54">
        <f t="shared" ref="I32:I51" si="37">SUM(G32:H32)</f>
        <v>0</v>
      </c>
    </row>
    <row r="33" spans="1:9" x14ac:dyDescent="0.2">
      <c r="A33" s="34" t="s">
        <v>56</v>
      </c>
      <c r="B33" s="55">
        <v>0</v>
      </c>
      <c r="C33" s="56">
        <v>0</v>
      </c>
      <c r="D33" s="56">
        <v>0</v>
      </c>
      <c r="E33" s="58">
        <f t="shared" si="36"/>
        <v>0</v>
      </c>
      <c r="F33" s="36">
        <v>0</v>
      </c>
      <c r="G33" s="63">
        <f>IF(F33="",0,(E33*F33)*75%)</f>
        <v>0</v>
      </c>
      <c r="H33" s="57">
        <f>IF(A33="Certificat de capacité d'orthoptiste",(E33*F33)-G33,0)</f>
        <v>0</v>
      </c>
      <c r="I33" s="54">
        <f t="shared" si="37"/>
        <v>0</v>
      </c>
    </row>
    <row r="34" spans="1:9" x14ac:dyDescent="0.2">
      <c r="A34" s="34" t="s">
        <v>21</v>
      </c>
      <c r="B34" s="55">
        <v>0</v>
      </c>
      <c r="C34" s="56">
        <v>0</v>
      </c>
      <c r="D34" s="56">
        <v>0</v>
      </c>
      <c r="E34" s="58">
        <f t="shared" si="36"/>
        <v>0</v>
      </c>
      <c r="F34" s="36">
        <v>0</v>
      </c>
      <c r="G34" s="63">
        <f>IF(F34="",0,(E34*F34)*75%)</f>
        <v>0</v>
      </c>
      <c r="H34" s="57">
        <f>IF(A34="Diplôme d'Assistant de Régulation Médicale",(E34*F34)-G34,0)</f>
        <v>0</v>
      </c>
      <c r="I34" s="54">
        <f t="shared" si="37"/>
        <v>0</v>
      </c>
    </row>
    <row r="35" spans="1:9" x14ac:dyDescent="0.2">
      <c r="A35" s="34" t="s">
        <v>157</v>
      </c>
      <c r="B35" s="55">
        <v>0</v>
      </c>
      <c r="C35" s="56">
        <v>0</v>
      </c>
      <c r="D35" s="56">
        <v>0</v>
      </c>
      <c r="E35" s="58">
        <f t="shared" si="36"/>
        <v>0</v>
      </c>
      <c r="F35" s="36">
        <v>0</v>
      </c>
      <c r="G35" s="63">
        <f>IF(F35="",0,(E35*F35)*75%)</f>
        <v>0</v>
      </c>
      <c r="H35" s="57">
        <f>IF(A35="Diplôme d'Etat d'accompagnant éducatif et social ",(E35*F35)-G35,0)</f>
        <v>0</v>
      </c>
      <c r="I35" s="54">
        <f t="shared" si="37"/>
        <v>0</v>
      </c>
    </row>
    <row r="36" spans="1:9" x14ac:dyDescent="0.2">
      <c r="A36" s="34" t="s">
        <v>34</v>
      </c>
      <c r="B36" s="55">
        <v>0</v>
      </c>
      <c r="C36" s="56">
        <v>0</v>
      </c>
      <c r="D36" s="56">
        <v>0</v>
      </c>
      <c r="E36" s="58">
        <f t="shared" si="36"/>
        <v>0</v>
      </c>
      <c r="F36" s="36">
        <v>0</v>
      </c>
      <c r="G36" s="63">
        <f>IF(F36="",0,(E36*F36)*75%)</f>
        <v>0</v>
      </c>
      <c r="H36" s="57">
        <f t="shared" ref="H36:H51" si="38">IF(A36="Diplôme d'État d'Assistant de Service Social",(E36*F36)-G36,0)</f>
        <v>0</v>
      </c>
      <c r="I36" s="54">
        <f t="shared" si="37"/>
        <v>0</v>
      </c>
    </row>
    <row r="37" spans="1:9" x14ac:dyDescent="0.2">
      <c r="A37" s="34" t="s">
        <v>35</v>
      </c>
      <c r="B37" s="55">
        <v>0</v>
      </c>
      <c r="C37" s="56">
        <v>0</v>
      </c>
      <c r="D37" s="56">
        <v>0</v>
      </c>
      <c r="E37" s="58">
        <f t="shared" si="36"/>
        <v>0</v>
      </c>
      <c r="F37" s="36">
        <v>0</v>
      </c>
      <c r="G37" s="63">
        <f>IF(F37="",0,(E37*F37)*75%)</f>
        <v>0</v>
      </c>
      <c r="H37" s="57">
        <f>IF(A37="Diplôme d'État d'Auxiliaire de Puériculture",(E37*F37)-G37,0)</f>
        <v>0</v>
      </c>
      <c r="I37" s="54">
        <f t="shared" si="37"/>
        <v>0</v>
      </c>
    </row>
    <row r="38" spans="1:9" x14ac:dyDescent="0.2">
      <c r="A38" s="34" t="s">
        <v>37</v>
      </c>
      <c r="B38" s="55">
        <v>0</v>
      </c>
      <c r="C38" s="56">
        <v>0</v>
      </c>
      <c r="D38" s="56">
        <v>0</v>
      </c>
      <c r="E38" s="58">
        <f t="shared" si="36"/>
        <v>0</v>
      </c>
      <c r="F38" s="36">
        <v>0</v>
      </c>
      <c r="G38" s="63">
        <f>IF(F38="",0,(E38*F38)*75%)</f>
        <v>0</v>
      </c>
      <c r="H38" s="57">
        <f>IF(A38="Diplôme d'État de Conseiller en Économie Sociale et Familiale",(E38*F38)-G38,0)</f>
        <v>0</v>
      </c>
      <c r="I38" s="54">
        <f t="shared" si="37"/>
        <v>0</v>
      </c>
    </row>
    <row r="39" spans="1:9" x14ac:dyDescent="0.2">
      <c r="A39" s="34" t="s">
        <v>38</v>
      </c>
      <c r="B39" s="55">
        <v>0</v>
      </c>
      <c r="C39" s="56">
        <v>0</v>
      </c>
      <c r="D39" s="56">
        <v>0</v>
      </c>
      <c r="E39" s="58">
        <f t="shared" si="36"/>
        <v>0</v>
      </c>
      <c r="F39" s="36">
        <v>0</v>
      </c>
      <c r="G39" s="63">
        <f>IF(F39="",0,(E39*F39)*75%)</f>
        <v>0</v>
      </c>
      <c r="H39" s="57">
        <f>IF(A39="Diplôme d'État de la Jeunesse, de l'Éducation Populaire et du Sport",(E39*F39)-G39,0)</f>
        <v>0</v>
      </c>
      <c r="I39" s="54">
        <f t="shared" si="37"/>
        <v>0</v>
      </c>
    </row>
    <row r="40" spans="1:9" x14ac:dyDescent="0.2">
      <c r="A40" s="34" t="s">
        <v>39</v>
      </c>
      <c r="B40" s="55">
        <v>0</v>
      </c>
      <c r="C40" s="56">
        <v>0</v>
      </c>
      <c r="D40" s="56">
        <v>0</v>
      </c>
      <c r="E40" s="58">
        <f t="shared" si="36"/>
        <v>0</v>
      </c>
      <c r="F40" s="36">
        <v>0</v>
      </c>
      <c r="G40" s="63">
        <f>IF(F40="",0,(E40*F40)*75%)</f>
        <v>0</v>
      </c>
      <c r="H40" s="57">
        <f>IF(A40="Diplôme d'État de Manipulateur d'Électroradiologie médicale",(E40*F40)-G40,0)</f>
        <v>0</v>
      </c>
      <c r="I40" s="54">
        <f t="shared" si="37"/>
        <v>0</v>
      </c>
    </row>
    <row r="41" spans="1:9" x14ac:dyDescent="0.2">
      <c r="A41" s="34" t="s">
        <v>22</v>
      </c>
      <c r="B41" s="55">
        <v>0</v>
      </c>
      <c r="C41" s="56">
        <v>0</v>
      </c>
      <c r="D41" s="56">
        <v>0</v>
      </c>
      <c r="E41" s="58">
        <f t="shared" si="36"/>
        <v>0</v>
      </c>
      <c r="F41" s="36">
        <v>0</v>
      </c>
      <c r="G41" s="63">
        <f>IF(F41="",0,(E41*F41)*75%)</f>
        <v>0</v>
      </c>
      <c r="H41" s="57">
        <f>IF(A41="Diplôme d'État de Masseur kinésithérapeute",(E41*F41)-G41,0)</f>
        <v>0</v>
      </c>
      <c r="I41" s="54">
        <f t="shared" si="37"/>
        <v>0</v>
      </c>
    </row>
    <row r="42" spans="1:9" x14ac:dyDescent="0.2">
      <c r="A42" s="34" t="s">
        <v>40</v>
      </c>
      <c r="B42" s="55">
        <v>0</v>
      </c>
      <c r="C42" s="56">
        <v>0</v>
      </c>
      <c r="D42" s="56">
        <v>0</v>
      </c>
      <c r="E42" s="58">
        <f t="shared" si="36"/>
        <v>0</v>
      </c>
      <c r="F42" s="36">
        <v>0</v>
      </c>
      <c r="G42" s="63">
        <f>IF(F42="",0,(E42*F42)*75%)</f>
        <v>0</v>
      </c>
      <c r="H42" s="57">
        <f>IF(A42="Diplôme d'État de Moniteur Éducateur",(E42*F42)-G42,0)</f>
        <v>0</v>
      </c>
      <c r="I42" s="54">
        <f t="shared" si="37"/>
        <v>0</v>
      </c>
    </row>
    <row r="43" spans="1:9" x14ac:dyDescent="0.2">
      <c r="A43" s="34" t="s">
        <v>23</v>
      </c>
      <c r="B43" s="55">
        <v>0</v>
      </c>
      <c r="C43" s="56">
        <v>0</v>
      </c>
      <c r="D43" s="56">
        <v>0</v>
      </c>
      <c r="E43" s="58">
        <f t="shared" si="36"/>
        <v>0</v>
      </c>
      <c r="F43" s="36">
        <v>0</v>
      </c>
      <c r="G43" s="63">
        <f>IF(F43="",0,(E43*F43)*75%)</f>
        <v>0</v>
      </c>
      <c r="H43" s="57">
        <f>IF(A43="Diplôme d'État de Pédicure Podologue",(E43*F43)-G43,0)</f>
        <v>0</v>
      </c>
      <c r="I43" s="54">
        <f t="shared" si="37"/>
        <v>0</v>
      </c>
    </row>
    <row r="44" spans="1:9" x14ac:dyDescent="0.2">
      <c r="A44" s="34" t="s">
        <v>24</v>
      </c>
      <c r="B44" s="55">
        <v>0</v>
      </c>
      <c r="C44" s="56">
        <v>0</v>
      </c>
      <c r="D44" s="56">
        <v>0</v>
      </c>
      <c r="E44" s="58">
        <f t="shared" si="36"/>
        <v>0</v>
      </c>
      <c r="F44" s="36">
        <v>0</v>
      </c>
      <c r="G44" s="63">
        <f>IF(F44="",0,(E44*F44)*75%)</f>
        <v>0</v>
      </c>
      <c r="H44" s="57">
        <f>IF(A44="Diplôme d'État de Psychomotricien",(E44*F44)-G44,0)</f>
        <v>0</v>
      </c>
      <c r="I44" s="54">
        <f t="shared" si="37"/>
        <v>0</v>
      </c>
    </row>
    <row r="45" spans="1:9" x14ac:dyDescent="0.2">
      <c r="A45" s="34" t="s">
        <v>25</v>
      </c>
      <c r="B45" s="55">
        <v>0</v>
      </c>
      <c r="C45" s="56">
        <v>0</v>
      </c>
      <c r="D45" s="56">
        <v>0</v>
      </c>
      <c r="E45" s="58">
        <f t="shared" si="36"/>
        <v>0</v>
      </c>
      <c r="F45" s="36">
        <v>0</v>
      </c>
      <c r="G45" s="63">
        <f>IF(F45="",0,(E45*F45)*75%)</f>
        <v>0</v>
      </c>
      <c r="H45" s="57">
        <f>IF(A45="Diplôme d'État de Sage Femme",(E45*F45)-G45,0)</f>
        <v>0</v>
      </c>
      <c r="I45" s="54">
        <f t="shared" si="37"/>
        <v>0</v>
      </c>
    </row>
    <row r="46" spans="1:9" x14ac:dyDescent="0.2">
      <c r="A46" s="34" t="s">
        <v>26</v>
      </c>
      <c r="B46" s="55">
        <v>0</v>
      </c>
      <c r="C46" s="56">
        <v>0</v>
      </c>
      <c r="D46" s="56">
        <v>0</v>
      </c>
      <c r="E46" s="58">
        <f t="shared" si="36"/>
        <v>0</v>
      </c>
      <c r="F46" s="36">
        <v>0</v>
      </c>
      <c r="G46" s="63">
        <f>IF(F46="",0,(E46*F46)*75%)</f>
        <v>0</v>
      </c>
      <c r="H46" s="57">
        <f>IF(A46="Diplôme d'État de Technicien en analyses biomédicales",(E46*F46)-G46,0)</f>
        <v>0</v>
      </c>
      <c r="I46" s="54">
        <f t="shared" si="37"/>
        <v>0</v>
      </c>
    </row>
    <row r="47" spans="1:9" x14ac:dyDescent="0.2">
      <c r="A47" s="34" t="s">
        <v>41</v>
      </c>
      <c r="B47" s="55">
        <v>0</v>
      </c>
      <c r="C47" s="56">
        <v>0</v>
      </c>
      <c r="D47" s="56">
        <v>0</v>
      </c>
      <c r="E47" s="58">
        <f t="shared" si="36"/>
        <v>0</v>
      </c>
      <c r="F47" s="36">
        <v>0</v>
      </c>
      <c r="G47" s="63">
        <f>IF(F47="",0,(E47*F47)*75%)</f>
        <v>0</v>
      </c>
      <c r="H47" s="57">
        <f>IF(A47="Diplôme d'État d'Éducateur de Jeunes Enfants",(E47*F47)-G47,0)</f>
        <v>0</v>
      </c>
      <c r="I47" s="54">
        <f t="shared" si="37"/>
        <v>0</v>
      </c>
    </row>
    <row r="48" spans="1:9" x14ac:dyDescent="0.2">
      <c r="A48" s="34" t="s">
        <v>42</v>
      </c>
      <c r="B48" s="55">
        <v>0</v>
      </c>
      <c r="C48" s="56">
        <v>0</v>
      </c>
      <c r="D48" s="56">
        <v>0</v>
      </c>
      <c r="E48" s="58">
        <f t="shared" si="36"/>
        <v>0</v>
      </c>
      <c r="F48" s="36">
        <v>0</v>
      </c>
      <c r="G48" s="63">
        <f>IF(F48="",0,(E48*F48)*75%)</f>
        <v>0</v>
      </c>
      <c r="H48" s="57">
        <f>IF(A48="Diplôme d'État d'Éducateur Spécialisé",(E48*F48)-G48,0)</f>
        <v>0</v>
      </c>
      <c r="I48" s="54">
        <f t="shared" si="37"/>
        <v>0</v>
      </c>
    </row>
    <row r="49" spans="1:23" x14ac:dyDescent="0.2">
      <c r="A49" s="34" t="s">
        <v>43</v>
      </c>
      <c r="B49" s="55">
        <v>0</v>
      </c>
      <c r="C49" s="56">
        <v>0</v>
      </c>
      <c r="D49" s="56">
        <v>0</v>
      </c>
      <c r="E49" s="58">
        <f t="shared" si="36"/>
        <v>0</v>
      </c>
      <c r="F49" s="36">
        <v>0</v>
      </c>
      <c r="G49" s="63">
        <f>IF(F49="",0,(E49*F49)*75%)</f>
        <v>0</v>
      </c>
      <c r="H49" s="57">
        <f>IF(A49="Diplôme d'État d'Éducateur Technique Spécialisé",(E49*F49)-G49,0)</f>
        <v>0</v>
      </c>
      <c r="I49" s="54">
        <f t="shared" si="37"/>
        <v>0</v>
      </c>
    </row>
    <row r="50" spans="1:23" x14ac:dyDescent="0.2">
      <c r="A50" s="34" t="s">
        <v>27</v>
      </c>
      <c r="B50" s="55">
        <v>0</v>
      </c>
      <c r="C50" s="56">
        <v>0</v>
      </c>
      <c r="D50" s="56">
        <v>0</v>
      </c>
      <c r="E50" s="58">
        <f t="shared" si="36"/>
        <v>0</v>
      </c>
      <c r="F50" s="36">
        <v>0</v>
      </c>
      <c r="G50" s="63">
        <f>IF(F50="",0,(E50*F50)*75%)</f>
        <v>0</v>
      </c>
      <c r="H50" s="57">
        <f>IF(A50="Diplôme d'État d'Ergothérapeute",(E50*F50)-G50,0)</f>
        <v>0</v>
      </c>
      <c r="I50" s="54">
        <f t="shared" si="37"/>
        <v>0</v>
      </c>
    </row>
    <row r="51" spans="1:23" ht="13.5" thickBot="1" x14ac:dyDescent="0.25">
      <c r="A51" s="34" t="s">
        <v>36</v>
      </c>
      <c r="B51" s="59">
        <v>0</v>
      </c>
      <c r="C51" s="60">
        <v>0</v>
      </c>
      <c r="D51" s="60">
        <v>0</v>
      </c>
      <c r="E51" s="62">
        <f t="shared" si="36"/>
        <v>0</v>
      </c>
      <c r="F51" s="37">
        <v>0</v>
      </c>
      <c r="G51" s="64">
        <f>IF(F51="",0,(E51*F51)*75%)</f>
        <v>0</v>
      </c>
      <c r="H51" s="61">
        <f>IF(A51="Diplôme d'État d'Infirmier en pratique avancée",(E51*F51)-G51,0)</f>
        <v>0</v>
      </c>
      <c r="I51" s="65">
        <f t="shared" si="37"/>
        <v>0</v>
      </c>
    </row>
    <row r="52" spans="1:23" s="9" customFormat="1" ht="20.25" customHeight="1" thickBot="1" x14ac:dyDescent="0.25">
      <c r="A52" s="38" t="s">
        <v>158</v>
      </c>
      <c r="B52" s="66"/>
      <c r="C52" s="67"/>
      <c r="D52" s="67"/>
      <c r="E52" s="68">
        <f>SUM(E32:E51)</f>
        <v>0</v>
      </c>
      <c r="F52" s="39">
        <f>SUM(F30:F51)</f>
        <v>0</v>
      </c>
      <c r="G52" s="226">
        <f>SUM(G32:G51)</f>
        <v>0</v>
      </c>
      <c r="H52" s="72">
        <f t="shared" ref="H52:I52" si="39">SUM(H32:H51)</f>
        <v>0</v>
      </c>
      <c r="I52" s="73">
        <f t="shared" si="39"/>
        <v>0</v>
      </c>
      <c r="J52" s="3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s="9" customFormat="1" ht="20.25" customHeight="1" thickBot="1" x14ac:dyDescent="0.25">
      <c r="A53" s="38" t="s">
        <v>72</v>
      </c>
      <c r="B53" s="69"/>
      <c r="C53" s="70"/>
      <c r="D53" s="70"/>
      <c r="E53" s="71">
        <f>SUM(E27+E52)</f>
        <v>0</v>
      </c>
      <c r="F53" s="35">
        <f>SUM(F27+F52)</f>
        <v>0</v>
      </c>
      <c r="G53" s="67">
        <f>SUM(G27+G52)</f>
        <v>0</v>
      </c>
      <c r="H53" s="67">
        <f>SUM(H27+H52)</f>
        <v>0</v>
      </c>
      <c r="I53" s="68">
        <f>SUM(I27+I52)</f>
        <v>0</v>
      </c>
      <c r="J53" s="3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2.75" customHeight="1" x14ac:dyDescent="0.2">
      <c r="A54" s="42" t="s">
        <v>73</v>
      </c>
      <c r="B54" s="9"/>
      <c r="C54" s="9"/>
      <c r="D54" s="9"/>
      <c r="E54" s="9"/>
      <c r="F54" s="9"/>
      <c r="G54" s="9"/>
      <c r="H54" s="14"/>
    </row>
    <row r="55" spans="1:23" ht="12.75" customHeight="1" x14ac:dyDescent="0.2">
      <c r="A55" s="9"/>
      <c r="B55" s="9"/>
      <c r="C55" s="9"/>
      <c r="D55" s="9"/>
      <c r="E55" s="9"/>
      <c r="F55" s="9"/>
      <c r="G55" s="9"/>
      <c r="H55" s="14"/>
    </row>
    <row r="56" spans="1:23" ht="12.75" customHeight="1" x14ac:dyDescent="0.2">
      <c r="A56" s="9"/>
      <c r="B56" s="9"/>
      <c r="C56" s="9"/>
      <c r="D56" s="9"/>
      <c r="E56" s="9"/>
      <c r="F56" s="9"/>
      <c r="G56" s="9"/>
      <c r="H56" s="14"/>
    </row>
    <row r="57" spans="1:23" ht="12.75" customHeight="1" x14ac:dyDescent="0.2">
      <c r="A57" s="9"/>
      <c r="B57" s="9"/>
      <c r="C57" s="9"/>
      <c r="D57" s="9"/>
      <c r="E57" s="9"/>
      <c r="F57" s="9"/>
      <c r="G57" s="9"/>
      <c r="H57" s="14"/>
    </row>
  </sheetData>
  <sheetProtection algorithmName="SHA-512" hashValue="s2A0qHy6G7h0CC2Va64A1Yb78y6OZD4eGQmLAzppo+jQ2Odewj7xNh+0Z3hQU7JlaYlRYlXH/sW9dGdeK4QCPA==" saltValue="H1wd/x3D/XVoQD+o24Gd+g==" spinCount="100000" sheet="1" objects="1" scenarios="1"/>
  <sortState xmlns:xlrd2="http://schemas.microsoft.com/office/spreadsheetml/2017/richdata2" ref="A32:BV51">
    <sortCondition ref="A32:A51"/>
  </sortState>
  <mergeCells count="3">
    <mergeCell ref="B2:E2"/>
    <mergeCell ref="F2:F3"/>
    <mergeCell ref="G2:I2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65" fitToWidth="0" orientation="landscape" r:id="rId1"/>
  <headerFooter alignWithMargins="0"/>
  <ignoredErrors>
    <ignoredError sqref="F5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Données!$B$12:$B$30</xm:f>
          </x14:formula1>
          <xm:sqref>A33 A48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F210C-30D2-4244-9E7E-C4BFDE0FDE79}">
  <sheetPr>
    <pageSetUpPr fitToPage="1"/>
  </sheetPr>
  <dimension ref="A1:BR337"/>
  <sheetViews>
    <sheetView workbookViewId="0">
      <selection activeCell="F9" sqref="F9"/>
    </sheetView>
  </sheetViews>
  <sheetFormatPr baseColWidth="10" defaultColWidth="11.375" defaultRowHeight="20.25" x14ac:dyDescent="0.2"/>
  <cols>
    <col min="1" max="1" width="4.125" style="103" customWidth="1"/>
    <col min="2" max="2" width="39" style="104" bestFit="1" customWidth="1"/>
    <col min="3" max="3" width="25.375" style="104" bestFit="1" customWidth="1"/>
    <col min="4" max="4" width="38.125" style="104" customWidth="1"/>
    <col min="5" max="5" width="47.875" style="104" bestFit="1" customWidth="1"/>
    <col min="6" max="6" width="23.625" style="104" bestFit="1" customWidth="1"/>
    <col min="7" max="7" width="14.375" style="87" bestFit="1" customWidth="1"/>
    <col min="8" max="9" width="20.75" style="87" customWidth="1"/>
    <col min="10" max="10" width="16.75" style="87" bestFit="1" customWidth="1"/>
    <col min="11" max="11" width="11.375" style="87"/>
    <col min="12" max="26" width="11.375" style="85"/>
    <col min="27" max="16384" width="11.375" style="104"/>
  </cols>
  <sheetData>
    <row r="1" spans="1:70" s="11" customFormat="1" ht="75" customHeight="1" x14ac:dyDescent="0.2">
      <c r="B1" s="45"/>
      <c r="C1" s="45"/>
      <c r="D1" s="45"/>
      <c r="E1" s="45"/>
      <c r="I1" s="83"/>
      <c r="J1" s="83"/>
      <c r="K1" s="83"/>
      <c r="L1" s="84"/>
      <c r="M1" s="84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18"/>
      <c r="BK1" s="18"/>
      <c r="BL1" s="18"/>
      <c r="BM1" s="18"/>
      <c r="BN1" s="18"/>
      <c r="BO1" s="18"/>
      <c r="BP1" s="18"/>
      <c r="BQ1" s="18"/>
      <c r="BR1" s="18"/>
    </row>
    <row r="2" spans="1:70" s="84" customFormat="1" ht="8.1" customHeight="1" x14ac:dyDescent="0.2">
      <c r="A2" s="86"/>
      <c r="B2" s="86"/>
      <c r="C2" s="86"/>
      <c r="D2" s="86"/>
      <c r="E2" s="86"/>
      <c r="F2" s="86"/>
      <c r="G2" s="83"/>
      <c r="H2" s="83"/>
      <c r="I2" s="83"/>
      <c r="J2" s="83"/>
      <c r="K2" s="83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70" s="89" customFormat="1" ht="30.75" customHeight="1" x14ac:dyDescent="0.2">
      <c r="A3" s="216" t="str">
        <f>IF(Recensement!B2="SÉLECTIONNER VOTRE ÉTABLISSEMENT","",Recensement!B2)</f>
        <v/>
      </c>
      <c r="B3" s="216"/>
      <c r="C3" s="216"/>
      <c r="D3" s="216"/>
      <c r="E3" s="216"/>
      <c r="F3" s="216"/>
      <c r="G3" s="216"/>
      <c r="H3" s="216"/>
      <c r="I3" s="216"/>
      <c r="J3" s="87"/>
      <c r="K3" s="87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70" s="91" customFormat="1" ht="8.1" customHeight="1" x14ac:dyDescent="0.2">
      <c r="A4" s="214"/>
      <c r="B4" s="214"/>
      <c r="C4" s="214"/>
      <c r="D4" s="214"/>
      <c r="E4" s="214"/>
      <c r="F4" s="214"/>
      <c r="G4" s="87"/>
      <c r="H4" s="87"/>
      <c r="I4" s="87"/>
      <c r="J4" s="87"/>
      <c r="K4" s="87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70" s="93" customFormat="1" ht="8.1" customHeight="1" x14ac:dyDescent="0.3">
      <c r="A5" s="215"/>
      <c r="B5" s="215"/>
      <c r="C5" s="215"/>
      <c r="D5" s="215"/>
      <c r="E5" s="215"/>
      <c r="F5" s="215"/>
      <c r="G5" s="87"/>
      <c r="H5" s="87"/>
      <c r="I5" s="87"/>
      <c r="J5" s="87"/>
      <c r="K5" s="87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92"/>
    </row>
    <row r="6" spans="1:70" s="89" customFormat="1" ht="30.75" customHeight="1" x14ac:dyDescent="0.2">
      <c r="A6" s="216" t="s">
        <v>82</v>
      </c>
      <c r="B6" s="216"/>
      <c r="C6" s="216"/>
      <c r="D6" s="216"/>
      <c r="E6" s="216"/>
      <c r="F6" s="216"/>
      <c r="G6" s="217" t="s">
        <v>83</v>
      </c>
      <c r="H6" s="217"/>
      <c r="I6" s="217"/>
      <c r="J6" s="87"/>
      <c r="K6" s="8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70" s="125" customFormat="1" ht="8.1" customHeight="1" x14ac:dyDescent="0.15">
      <c r="A7" s="220"/>
      <c r="B7" s="220"/>
      <c r="C7" s="220"/>
      <c r="D7" s="220"/>
      <c r="E7" s="220"/>
      <c r="F7" s="220"/>
      <c r="G7" s="123"/>
      <c r="H7" s="123"/>
      <c r="I7" s="123"/>
      <c r="J7" s="123"/>
      <c r="K7" s="123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70" s="128" customFormat="1" ht="15.75" customHeight="1" x14ac:dyDescent="0.25">
      <c r="A8" s="218">
        <v>1</v>
      </c>
      <c r="B8" s="126" t="s">
        <v>87</v>
      </c>
      <c r="C8" s="126" t="s">
        <v>84</v>
      </c>
      <c r="D8" s="126" t="s">
        <v>88</v>
      </c>
      <c r="E8" s="126" t="s">
        <v>89</v>
      </c>
      <c r="F8" s="127" t="s">
        <v>90</v>
      </c>
      <c r="G8" s="127" t="s">
        <v>85</v>
      </c>
      <c r="H8" s="219" t="s">
        <v>86</v>
      </c>
      <c r="I8" s="219"/>
      <c r="J8" s="127"/>
      <c r="K8" s="127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spans="1:70" s="131" customFormat="1" ht="15.75" customHeight="1" x14ac:dyDescent="0.25">
      <c r="A9" s="218"/>
      <c r="B9" s="150" t="str">
        <f>IF(Recensement!F5="Oui",Recensement!C5,IF(Recensement!F6="Oui",Recensement!C6,IF(Recensement!F7="Oui",Recensement!C7,IF(Recensement!F8="Oui",Recensement!C8,IF(Recensement!F9="Oui",Recensement!C9,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)))))</f>
        <v/>
      </c>
      <c r="C9" s="129"/>
      <c r="D9" s="151" t="str">
        <f>IF(Recensement!F5="Oui",Recensement!D5,IF(Recensement!F6="Oui",Recensement!D6,IF(Recensement!F7="Oui",Recensement!D7,IF(Recensement!F8="Oui",Recensement!D8,IF(Recensement!F9="Oui",Recensement!D9,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)))))</f>
        <v/>
      </c>
      <c r="E9" s="151" t="str">
        <f>IF(Recensement!F5="Oui",Recensement!E5,IF(Recensement!F6="Oui",Recensement!E6,IF(Recensement!F7="Oui",Recensement!E7,IF(Recensement!F8="Oui",Recensement!E8,IF(Recensement!F9="Oui",Recensement!E9,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)))))</f>
        <v/>
      </c>
      <c r="F9" s="147"/>
      <c r="G9" s="149"/>
      <c r="H9" s="219"/>
      <c r="I9" s="219"/>
      <c r="J9" s="127"/>
      <c r="K9" s="127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70" s="125" customFormat="1" ht="8.25" x14ac:dyDescent="0.15">
      <c r="A10" s="123"/>
      <c r="B10" s="132"/>
      <c r="C10" s="132"/>
      <c r="D10" s="132"/>
      <c r="E10" s="132"/>
      <c r="F10" s="132"/>
      <c r="G10" s="123"/>
      <c r="H10" s="145"/>
      <c r="I10" s="145"/>
      <c r="J10" s="123"/>
      <c r="K10" s="123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</row>
    <row r="11" spans="1:70" s="131" customFormat="1" ht="15.75" customHeight="1" x14ac:dyDescent="0.25">
      <c r="A11" s="218">
        <v>2</v>
      </c>
      <c r="B11" s="126" t="s">
        <v>87</v>
      </c>
      <c r="C11" s="126" t="s">
        <v>84</v>
      </c>
      <c r="D11" s="126" t="s">
        <v>88</v>
      </c>
      <c r="E11" s="126" t="s">
        <v>89</v>
      </c>
      <c r="F11" s="127" t="s">
        <v>90</v>
      </c>
      <c r="G11" s="127" t="s">
        <v>85</v>
      </c>
      <c r="H11" s="219" t="s">
        <v>86</v>
      </c>
      <c r="I11" s="219"/>
      <c r="J11" s="127"/>
      <c r="K11" s="127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</row>
    <row r="12" spans="1:70" s="131" customFormat="1" ht="15.75" customHeight="1" x14ac:dyDescent="0.25">
      <c r="A12" s="218"/>
      <c r="B12" s="150" t="str">
        <f>IF(Recensement!F6="Oui",Recensement!C6,IF(Recensement!F7="Oui",Recensement!C7,IF(Recensement!F8="Oui",Recensement!C8,IF(Recensement!F9="Oui",Recensement!C9,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))))</f>
        <v/>
      </c>
      <c r="C12" s="129"/>
      <c r="D12" s="151" t="str">
        <f>IF(Recensement!F6="Oui",Recensement!D6,IF(Recensement!F7="Oui",Recensement!D7,IF(Recensement!F8="Oui",Recensement!D8,IF(Recensement!F9="Oui",Recensement!D9,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))))</f>
        <v/>
      </c>
      <c r="E12" s="151" t="str">
        <f>IF(Recensement!F6="Oui",Recensement!E6,IF(Recensement!F7="Oui",Recensement!E7,IF(Recensement!F8="Oui",Recensement!E8,IF(Recensement!F9="Oui",Recensement!E9,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))))</f>
        <v/>
      </c>
      <c r="F12" s="147"/>
      <c r="G12" s="149"/>
      <c r="H12" s="219"/>
      <c r="I12" s="219"/>
      <c r="J12" s="127"/>
      <c r="K12" s="127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</row>
    <row r="13" spans="1:70" s="125" customFormat="1" ht="8.25" x14ac:dyDescent="0.15">
      <c r="A13" s="123"/>
      <c r="B13" s="133"/>
      <c r="C13" s="133"/>
      <c r="D13" s="132"/>
      <c r="E13" s="134"/>
      <c r="F13" s="135"/>
      <c r="G13" s="123"/>
      <c r="H13" s="145"/>
      <c r="I13" s="145"/>
      <c r="J13" s="123"/>
      <c r="K13" s="123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1:70" s="131" customFormat="1" ht="15.75" customHeight="1" x14ac:dyDescent="0.25">
      <c r="A14" s="218">
        <v>3</v>
      </c>
      <c r="B14" s="126" t="s">
        <v>87</v>
      </c>
      <c r="C14" s="126" t="s">
        <v>84</v>
      </c>
      <c r="D14" s="126" t="s">
        <v>88</v>
      </c>
      <c r="E14" s="126" t="s">
        <v>89</v>
      </c>
      <c r="F14" s="127" t="s">
        <v>90</v>
      </c>
      <c r="G14" s="127" t="s">
        <v>85</v>
      </c>
      <c r="H14" s="219" t="s">
        <v>86</v>
      </c>
      <c r="I14" s="219"/>
      <c r="J14" s="127"/>
      <c r="K14" s="127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</row>
    <row r="15" spans="1:70" s="131" customFormat="1" ht="15.75" customHeight="1" x14ac:dyDescent="0.25">
      <c r="A15" s="218"/>
      <c r="B15" s="150" t="str">
        <f>IF(Recensement!F7="Oui",Recensement!C7,IF(Recensement!F8="Oui",Recensement!C8,IF(Recensement!F9="Oui",Recensement!C9,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)))</f>
        <v/>
      </c>
      <c r="C15" s="129"/>
      <c r="D15" s="151" t="str">
        <f>IF(Recensement!F7="Oui",Recensement!D7,IF(Recensement!F8="Oui",Recensement!D8,IF(Recensement!F9="Oui",Recensement!D9,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)))</f>
        <v/>
      </c>
      <c r="E15" s="151" t="str">
        <f>IF(Recensement!F7="Oui",Recensement!E7,IF(Recensement!F8="Oui",Recensement!E8,IF(Recensement!F9="Oui",Recensement!E9,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)))</f>
        <v/>
      </c>
      <c r="F15" s="147"/>
      <c r="G15" s="149"/>
      <c r="H15" s="219"/>
      <c r="I15" s="219"/>
      <c r="J15" s="127"/>
      <c r="K15" s="127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</row>
    <row r="16" spans="1:70" s="125" customFormat="1" ht="8.25" x14ac:dyDescent="0.15">
      <c r="A16" s="123"/>
      <c r="B16" s="132"/>
      <c r="C16" s="132"/>
      <c r="D16" s="132"/>
      <c r="E16" s="132"/>
      <c r="F16" s="132"/>
      <c r="G16" s="123"/>
      <c r="H16" s="145"/>
      <c r="I16" s="145"/>
      <c r="J16" s="123"/>
      <c r="K16" s="123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</row>
    <row r="17" spans="1:25" s="131" customFormat="1" ht="15.75" customHeight="1" x14ac:dyDescent="0.25">
      <c r="A17" s="218">
        <v>4</v>
      </c>
      <c r="B17" s="126" t="s">
        <v>87</v>
      </c>
      <c r="C17" s="126" t="s">
        <v>84</v>
      </c>
      <c r="D17" s="126" t="s">
        <v>88</v>
      </c>
      <c r="E17" s="126" t="s">
        <v>89</v>
      </c>
      <c r="F17" s="127" t="s">
        <v>90</v>
      </c>
      <c r="G17" s="127" t="s">
        <v>85</v>
      </c>
      <c r="H17" s="219" t="s">
        <v>86</v>
      </c>
      <c r="I17" s="219"/>
      <c r="J17" s="127"/>
      <c r="K17" s="127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</row>
    <row r="18" spans="1:25" s="131" customFormat="1" ht="15.75" customHeight="1" x14ac:dyDescent="0.25">
      <c r="A18" s="218"/>
      <c r="B18" s="150" t="str">
        <f>IF(Recensement!F8="Oui",Recensement!C8,IF(Recensement!F9="Oui",Recensement!C9,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))</f>
        <v/>
      </c>
      <c r="C18" s="129"/>
      <c r="D18" s="151" t="str">
        <f>IF(Recensement!F8="Oui",Recensement!D8,IF(Recensement!F9="Oui",Recensement!D9,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))</f>
        <v/>
      </c>
      <c r="E18" s="151" t="str">
        <f>IF(Recensement!F8="Oui",Recensement!E8,IF(Recensement!F9="Oui",Recensement!E9,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))</f>
        <v/>
      </c>
      <c r="F18" s="147"/>
      <c r="G18" s="149"/>
      <c r="H18" s="219"/>
      <c r="I18" s="219"/>
      <c r="J18" s="127"/>
      <c r="K18" s="127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</row>
    <row r="19" spans="1:25" s="125" customFormat="1" ht="8.25" x14ac:dyDescent="0.15">
      <c r="A19" s="123"/>
      <c r="B19" s="132"/>
      <c r="C19" s="132"/>
      <c r="D19" s="132"/>
      <c r="E19" s="132"/>
      <c r="F19" s="132"/>
      <c r="G19" s="123"/>
      <c r="H19" s="145"/>
      <c r="I19" s="145"/>
      <c r="J19" s="123"/>
      <c r="K19" s="123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</row>
    <row r="20" spans="1:25" s="131" customFormat="1" ht="15.75" customHeight="1" x14ac:dyDescent="0.25">
      <c r="A20" s="218">
        <v>5</v>
      </c>
      <c r="B20" s="126" t="s">
        <v>87</v>
      </c>
      <c r="C20" s="126" t="s">
        <v>84</v>
      </c>
      <c r="D20" s="126" t="s">
        <v>88</v>
      </c>
      <c r="E20" s="126" t="s">
        <v>89</v>
      </c>
      <c r="F20" s="127" t="s">
        <v>90</v>
      </c>
      <c r="G20" s="127" t="s">
        <v>85</v>
      </c>
      <c r="H20" s="219" t="s">
        <v>86</v>
      </c>
      <c r="I20" s="219"/>
      <c r="J20" s="127"/>
      <c r="K20" s="127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</row>
    <row r="21" spans="1:25" s="131" customFormat="1" ht="15.75" customHeight="1" x14ac:dyDescent="0.25">
      <c r="A21" s="218"/>
      <c r="B21" s="150" t="str">
        <f>IF(Recensement!F9="Oui",Recensement!C9,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)</f>
        <v/>
      </c>
      <c r="C21" s="129"/>
      <c r="D21" s="151" t="str">
        <f>IF(Recensement!F9="Oui",Recensement!D9,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)</f>
        <v/>
      </c>
      <c r="E21" s="151" t="str">
        <f>IF(Recensement!F9="Oui",Recensement!E9,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)</f>
        <v/>
      </c>
      <c r="F21" s="147"/>
      <c r="G21" s="149"/>
      <c r="H21" s="219"/>
      <c r="I21" s="219"/>
      <c r="J21" s="127"/>
      <c r="K21" s="127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</row>
    <row r="22" spans="1:25" s="125" customFormat="1" ht="8.25" x14ac:dyDescent="0.15">
      <c r="A22" s="123"/>
      <c r="B22" s="132"/>
      <c r="C22" s="132"/>
      <c r="D22" s="132"/>
      <c r="E22" s="132"/>
      <c r="F22" s="132"/>
      <c r="G22" s="123"/>
      <c r="H22" s="145"/>
      <c r="I22" s="145"/>
      <c r="J22" s="123"/>
      <c r="K22" s="12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</row>
    <row r="23" spans="1:25" s="131" customFormat="1" ht="15.75" customHeight="1" x14ac:dyDescent="0.25">
      <c r="A23" s="218">
        <v>6</v>
      </c>
      <c r="B23" s="126" t="s">
        <v>87</v>
      </c>
      <c r="C23" s="126" t="s">
        <v>84</v>
      </c>
      <c r="D23" s="126" t="s">
        <v>88</v>
      </c>
      <c r="E23" s="126" t="s">
        <v>89</v>
      </c>
      <c r="F23" s="127" t="s">
        <v>90</v>
      </c>
      <c r="G23" s="127" t="s">
        <v>85</v>
      </c>
      <c r="H23" s="219" t="s">
        <v>86</v>
      </c>
      <c r="I23" s="219"/>
      <c r="J23" s="127"/>
      <c r="K23" s="127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</row>
    <row r="24" spans="1:25" s="131" customFormat="1" ht="15.75" customHeight="1" x14ac:dyDescent="0.25">
      <c r="A24" s="218"/>
      <c r="B24" s="150" t="str">
        <f>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</f>
        <v/>
      </c>
      <c r="C24" s="129"/>
      <c r="D24" s="151" t="str">
        <f>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</f>
        <v/>
      </c>
      <c r="E24" s="151" t="str">
        <f>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</f>
        <v/>
      </c>
      <c r="F24" s="147"/>
      <c r="G24" s="149"/>
      <c r="H24" s="219"/>
      <c r="I24" s="219"/>
      <c r="J24" s="127"/>
      <c r="K24" s="127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</row>
    <row r="25" spans="1:25" s="125" customFormat="1" ht="8.25" x14ac:dyDescent="0.15">
      <c r="A25" s="123"/>
      <c r="B25" s="133"/>
      <c r="C25" s="133"/>
      <c r="D25" s="132"/>
      <c r="E25" s="134"/>
      <c r="F25" s="135"/>
      <c r="G25" s="123"/>
      <c r="H25" s="145"/>
      <c r="I25" s="145"/>
      <c r="J25" s="123"/>
      <c r="K25" s="123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</row>
    <row r="26" spans="1:25" s="131" customFormat="1" ht="15.75" customHeight="1" x14ac:dyDescent="0.25">
      <c r="A26" s="218">
        <v>7</v>
      </c>
      <c r="B26" s="126" t="s">
        <v>87</v>
      </c>
      <c r="C26" s="126" t="s">
        <v>84</v>
      </c>
      <c r="D26" s="126" t="s">
        <v>88</v>
      </c>
      <c r="E26" s="126" t="s">
        <v>89</v>
      </c>
      <c r="F26" s="127" t="s">
        <v>90</v>
      </c>
      <c r="G26" s="127" t="s">
        <v>85</v>
      </c>
      <c r="H26" s="219" t="s">
        <v>86</v>
      </c>
      <c r="I26" s="219"/>
      <c r="J26" s="127"/>
      <c r="K26" s="127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</row>
    <row r="27" spans="1:25" s="131" customFormat="1" ht="15.75" customHeight="1" x14ac:dyDescent="0.25">
      <c r="A27" s="218"/>
      <c r="B27" s="150" t="str">
        <f>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</f>
        <v/>
      </c>
      <c r="C27" s="129"/>
      <c r="D27" s="151" t="str">
        <f>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</f>
        <v/>
      </c>
      <c r="E27" s="151" t="str">
        <f>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</f>
        <v/>
      </c>
      <c r="F27" s="147"/>
      <c r="G27" s="149"/>
      <c r="H27" s="219"/>
      <c r="I27" s="219"/>
      <c r="J27" s="127"/>
      <c r="K27" s="127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</row>
    <row r="28" spans="1:25" s="125" customFormat="1" ht="8.25" customHeight="1" x14ac:dyDescent="0.15">
      <c r="A28" s="123"/>
      <c r="B28" s="132"/>
      <c r="C28" s="132"/>
      <c r="D28" s="132"/>
      <c r="E28" s="132"/>
      <c r="F28" s="132"/>
      <c r="G28" s="123"/>
      <c r="H28" s="145"/>
      <c r="I28" s="145"/>
      <c r="J28" s="123"/>
      <c r="K28" s="123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</row>
    <row r="29" spans="1:25" s="131" customFormat="1" ht="15.75" customHeight="1" x14ac:dyDescent="0.25">
      <c r="A29" s="218">
        <v>8</v>
      </c>
      <c r="B29" s="126" t="s">
        <v>87</v>
      </c>
      <c r="C29" s="126" t="s">
        <v>84</v>
      </c>
      <c r="D29" s="126" t="s">
        <v>88</v>
      </c>
      <c r="E29" s="126" t="s">
        <v>89</v>
      </c>
      <c r="F29" s="127" t="s">
        <v>90</v>
      </c>
      <c r="G29" s="127" t="s">
        <v>85</v>
      </c>
      <c r="H29" s="219" t="s">
        <v>86</v>
      </c>
      <c r="I29" s="219"/>
      <c r="J29" s="127"/>
      <c r="K29" s="127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</row>
    <row r="30" spans="1:25" s="131" customFormat="1" ht="15.75" customHeight="1" x14ac:dyDescent="0.25">
      <c r="A30" s="218"/>
      <c r="B30" s="150" t="str">
        <f>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</f>
        <v/>
      </c>
      <c r="C30" s="129"/>
      <c r="D30" s="151" t="str">
        <f>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</f>
        <v/>
      </c>
      <c r="E30" s="151" t="str">
        <f>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</f>
        <v/>
      </c>
      <c r="F30" s="147"/>
      <c r="G30" s="149"/>
      <c r="H30" s="219"/>
      <c r="I30" s="219"/>
      <c r="J30" s="127"/>
      <c r="K30" s="127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</row>
    <row r="31" spans="1:25" s="125" customFormat="1" ht="8.25" customHeight="1" x14ac:dyDescent="0.15">
      <c r="A31" s="123"/>
      <c r="B31" s="132"/>
      <c r="C31" s="132"/>
      <c r="D31" s="132"/>
      <c r="E31" s="132"/>
      <c r="F31" s="132"/>
      <c r="G31" s="123"/>
      <c r="H31" s="146"/>
      <c r="I31" s="146"/>
      <c r="J31" s="123"/>
      <c r="K31" s="123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</row>
    <row r="32" spans="1:25" s="131" customFormat="1" ht="15.75" customHeight="1" x14ac:dyDescent="0.25">
      <c r="A32" s="218">
        <v>9</v>
      </c>
      <c r="B32" s="126" t="s">
        <v>87</v>
      </c>
      <c r="C32" s="126" t="s">
        <v>84</v>
      </c>
      <c r="D32" s="126" t="s">
        <v>88</v>
      </c>
      <c r="E32" s="126" t="s">
        <v>89</v>
      </c>
      <c r="F32" s="127" t="s">
        <v>90</v>
      </c>
      <c r="G32" s="127" t="s">
        <v>85</v>
      </c>
      <c r="H32" s="219" t="s">
        <v>86</v>
      </c>
      <c r="I32" s="219"/>
      <c r="J32" s="127"/>
      <c r="K32" s="127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3" spans="1:25" s="131" customFormat="1" ht="15.75" customHeight="1" x14ac:dyDescent="0.25">
      <c r="A33" s="218"/>
      <c r="B33" s="151" t="str">
        <f>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</f>
        <v/>
      </c>
      <c r="C33" s="136"/>
      <c r="D33" s="152" t="str">
        <f>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</f>
        <v/>
      </c>
      <c r="E33" s="153" t="str">
        <f>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</f>
        <v/>
      </c>
      <c r="F33" s="148"/>
      <c r="G33" s="149"/>
      <c r="H33" s="219"/>
      <c r="I33" s="219"/>
      <c r="J33" s="127"/>
      <c r="K33" s="127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</row>
    <row r="34" spans="1:25" s="125" customFormat="1" ht="8.25" x14ac:dyDescent="0.15">
      <c r="A34" s="123"/>
      <c r="B34" s="132"/>
      <c r="C34" s="132"/>
      <c r="D34" s="132"/>
      <c r="E34" s="132"/>
      <c r="F34" s="132"/>
      <c r="G34" s="123"/>
      <c r="H34" s="145"/>
      <c r="I34" s="145"/>
      <c r="J34" s="123"/>
      <c r="K34" s="123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</row>
    <row r="35" spans="1:25" s="131" customFormat="1" ht="15.75" customHeight="1" x14ac:dyDescent="0.25">
      <c r="A35" s="218">
        <v>10</v>
      </c>
      <c r="B35" s="126" t="s">
        <v>87</v>
      </c>
      <c r="C35" s="126" t="s">
        <v>84</v>
      </c>
      <c r="D35" s="126" t="s">
        <v>88</v>
      </c>
      <c r="E35" s="126" t="s">
        <v>89</v>
      </c>
      <c r="F35" s="127" t="s">
        <v>90</v>
      </c>
      <c r="G35" s="127" t="s">
        <v>85</v>
      </c>
      <c r="H35" s="219" t="s">
        <v>86</v>
      </c>
      <c r="I35" s="219"/>
      <c r="J35" s="127"/>
      <c r="K35" s="127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</row>
    <row r="36" spans="1:25" s="131" customFormat="1" ht="15.75" customHeight="1" x14ac:dyDescent="0.25">
      <c r="A36" s="218"/>
      <c r="B36" s="151" t="str">
        <f>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</f>
        <v/>
      </c>
      <c r="C36" s="136"/>
      <c r="D36" s="152" t="str">
        <f>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</f>
        <v/>
      </c>
      <c r="E36" s="153" t="str">
        <f>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</f>
        <v/>
      </c>
      <c r="F36" s="148"/>
      <c r="G36" s="149"/>
      <c r="H36" s="219"/>
      <c r="I36" s="219"/>
      <c r="J36" s="127"/>
      <c r="K36" s="127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</row>
    <row r="37" spans="1:25" s="140" customFormat="1" ht="8.25" x14ac:dyDescent="0.15">
      <c r="A37" s="137"/>
      <c r="B37" s="138"/>
      <c r="C37" s="138"/>
      <c r="D37" s="138"/>
      <c r="E37" s="138"/>
      <c r="F37" s="138"/>
      <c r="G37" s="137"/>
      <c r="H37" s="145"/>
      <c r="I37" s="145"/>
      <c r="J37" s="137"/>
      <c r="K37" s="137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</row>
    <row r="38" spans="1:25" s="141" customFormat="1" ht="15.75" customHeight="1" x14ac:dyDescent="0.25">
      <c r="A38" s="218">
        <v>11</v>
      </c>
      <c r="B38" s="126" t="s">
        <v>87</v>
      </c>
      <c r="C38" s="126" t="s">
        <v>84</v>
      </c>
      <c r="D38" s="126" t="s">
        <v>88</v>
      </c>
      <c r="E38" s="126" t="s">
        <v>89</v>
      </c>
      <c r="F38" s="127" t="s">
        <v>90</v>
      </c>
      <c r="G38" s="127" t="s">
        <v>85</v>
      </c>
      <c r="H38" s="219" t="s">
        <v>86</v>
      </c>
      <c r="I38" s="219"/>
      <c r="J38" s="83"/>
      <c r="K38" s="83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s="141" customFormat="1" ht="15.75" customHeight="1" x14ac:dyDescent="0.2">
      <c r="A39" s="218"/>
      <c r="B39" s="151" t="str">
        <f>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</f>
        <v/>
      </c>
      <c r="C39" s="136"/>
      <c r="D39" s="152" t="str">
        <f>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</f>
        <v/>
      </c>
      <c r="E39" s="153" t="str">
        <f>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</f>
        <v/>
      </c>
      <c r="F39" s="148"/>
      <c r="G39" s="149"/>
      <c r="H39" s="219"/>
      <c r="I39" s="219"/>
      <c r="J39" s="83"/>
      <c r="K39" s="83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s="140" customFormat="1" ht="8.25" x14ac:dyDescent="0.15">
      <c r="A40" s="137"/>
      <c r="B40" s="138"/>
      <c r="C40" s="138"/>
      <c r="D40" s="138"/>
      <c r="E40" s="138"/>
      <c r="F40" s="138"/>
      <c r="G40" s="137"/>
      <c r="H40" s="145"/>
      <c r="I40" s="145"/>
      <c r="J40" s="137"/>
      <c r="K40" s="137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</row>
    <row r="41" spans="1:25" s="141" customFormat="1" ht="15.75" customHeight="1" x14ac:dyDescent="0.25">
      <c r="A41" s="218">
        <v>12</v>
      </c>
      <c r="B41" s="126" t="s">
        <v>87</v>
      </c>
      <c r="C41" s="126" t="s">
        <v>84</v>
      </c>
      <c r="D41" s="126" t="s">
        <v>88</v>
      </c>
      <c r="E41" s="126" t="s">
        <v>89</v>
      </c>
      <c r="F41" s="127" t="s">
        <v>90</v>
      </c>
      <c r="G41" s="127" t="s">
        <v>85</v>
      </c>
      <c r="H41" s="219" t="s">
        <v>86</v>
      </c>
      <c r="I41" s="219"/>
      <c r="J41" s="83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s="141" customFormat="1" ht="15.75" customHeight="1" x14ac:dyDescent="0.2">
      <c r="A42" s="218"/>
      <c r="B42" s="151" t="str">
        <f>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</f>
        <v/>
      </c>
      <c r="C42" s="136"/>
      <c r="D42" s="152" t="str">
        <f>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</f>
        <v/>
      </c>
      <c r="E42" s="153" t="str">
        <f>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</f>
        <v/>
      </c>
      <c r="F42" s="148"/>
      <c r="G42" s="149"/>
      <c r="H42" s="219"/>
      <c r="I42" s="219"/>
      <c r="J42" s="83"/>
      <c r="K42" s="83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s="140" customFormat="1" ht="8.25" x14ac:dyDescent="0.15">
      <c r="A43" s="137"/>
      <c r="B43" s="138"/>
      <c r="C43" s="138"/>
      <c r="D43" s="138"/>
      <c r="E43" s="138"/>
      <c r="F43" s="138"/>
      <c r="G43" s="137"/>
      <c r="H43" s="145"/>
      <c r="I43" s="145"/>
      <c r="J43" s="137"/>
      <c r="K43" s="137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</row>
    <row r="44" spans="1:25" s="141" customFormat="1" ht="15.75" customHeight="1" x14ac:dyDescent="0.25">
      <c r="A44" s="218">
        <v>13</v>
      </c>
      <c r="B44" s="126" t="s">
        <v>87</v>
      </c>
      <c r="C44" s="126" t="s">
        <v>84</v>
      </c>
      <c r="D44" s="126" t="s">
        <v>88</v>
      </c>
      <c r="E44" s="126" t="s">
        <v>89</v>
      </c>
      <c r="F44" s="127" t="s">
        <v>90</v>
      </c>
      <c r="G44" s="127" t="s">
        <v>85</v>
      </c>
      <c r="H44" s="219" t="s">
        <v>86</v>
      </c>
      <c r="I44" s="219"/>
      <c r="J44" s="83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s="141" customFormat="1" ht="15.75" customHeight="1" x14ac:dyDescent="0.2">
      <c r="A45" s="218"/>
      <c r="B45" s="151" t="str">
        <f>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</f>
        <v/>
      </c>
      <c r="C45" s="136"/>
      <c r="D45" s="152" t="str">
        <f>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</f>
        <v/>
      </c>
      <c r="E45" s="153" t="str">
        <f>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</f>
        <v/>
      </c>
      <c r="F45" s="148"/>
      <c r="G45" s="149"/>
      <c r="H45" s="219"/>
      <c r="I45" s="219"/>
      <c r="J45" s="83"/>
      <c r="K45" s="83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s="140" customFormat="1" ht="8.25" x14ac:dyDescent="0.15">
      <c r="A46" s="137"/>
      <c r="B46" s="138"/>
      <c r="C46" s="138"/>
      <c r="D46" s="138"/>
      <c r="E46" s="138"/>
      <c r="F46" s="138"/>
      <c r="G46" s="137"/>
      <c r="H46" s="145"/>
      <c r="I46" s="145"/>
      <c r="J46" s="137"/>
      <c r="K46" s="137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</row>
    <row r="47" spans="1:25" s="141" customFormat="1" ht="15.75" customHeight="1" x14ac:dyDescent="0.25">
      <c r="A47" s="218">
        <v>14</v>
      </c>
      <c r="B47" s="126" t="s">
        <v>87</v>
      </c>
      <c r="C47" s="126" t="s">
        <v>84</v>
      </c>
      <c r="D47" s="126" t="s">
        <v>88</v>
      </c>
      <c r="E47" s="126" t="s">
        <v>89</v>
      </c>
      <c r="F47" s="127" t="s">
        <v>90</v>
      </c>
      <c r="G47" s="127" t="s">
        <v>85</v>
      </c>
      <c r="H47" s="219" t="s">
        <v>86</v>
      </c>
      <c r="I47" s="219"/>
      <c r="J47" s="83"/>
      <c r="K47" s="83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s="141" customFormat="1" ht="15.75" customHeight="1" x14ac:dyDescent="0.2">
      <c r="A48" s="218"/>
      <c r="B48" s="151" t="str">
        <f>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</f>
        <v/>
      </c>
      <c r="C48" s="136"/>
      <c r="D48" s="152" t="str">
        <f>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</f>
        <v/>
      </c>
      <c r="E48" s="153" t="str">
        <f>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</f>
        <v/>
      </c>
      <c r="F48" s="148"/>
      <c r="G48" s="149"/>
      <c r="H48" s="219"/>
      <c r="I48" s="219"/>
      <c r="J48" s="83"/>
      <c r="K48" s="83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6" s="144" customFormat="1" ht="8.25" x14ac:dyDescent="0.15">
      <c r="A49" s="142"/>
      <c r="B49" s="143"/>
      <c r="C49" s="143"/>
      <c r="D49" s="143"/>
      <c r="E49" s="143"/>
      <c r="F49" s="143"/>
      <c r="G49" s="137"/>
      <c r="H49" s="145"/>
      <c r="I49" s="145"/>
      <c r="J49" s="137"/>
      <c r="K49" s="137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</row>
    <row r="50" spans="1:26" s="141" customFormat="1" ht="15.75" customHeight="1" x14ac:dyDescent="0.25">
      <c r="A50" s="218">
        <v>15</v>
      </c>
      <c r="B50" s="126" t="s">
        <v>87</v>
      </c>
      <c r="C50" s="126" t="s">
        <v>84</v>
      </c>
      <c r="D50" s="126" t="s">
        <v>88</v>
      </c>
      <c r="E50" s="126" t="s">
        <v>89</v>
      </c>
      <c r="F50" s="127" t="s">
        <v>90</v>
      </c>
      <c r="G50" s="127" t="s">
        <v>85</v>
      </c>
      <c r="H50" s="219" t="s">
        <v>86</v>
      </c>
      <c r="I50" s="219"/>
      <c r="J50" s="83"/>
      <c r="K50" s="83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6" s="141" customFormat="1" ht="15.75" customHeight="1" x14ac:dyDescent="0.2">
      <c r="A51" s="218"/>
      <c r="B51" s="151" t="str">
        <f>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</f>
        <v/>
      </c>
      <c r="C51" s="136"/>
      <c r="D51" s="152" t="str">
        <f>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</f>
        <v/>
      </c>
      <c r="E51" s="153" t="str">
        <f>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</f>
        <v/>
      </c>
      <c r="F51" s="148"/>
      <c r="G51" s="149"/>
      <c r="H51" s="219"/>
      <c r="I51" s="219"/>
      <c r="J51" s="83"/>
      <c r="K51" s="83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6" s="89" customFormat="1" ht="30.75" customHeight="1" x14ac:dyDescent="0.2">
      <c r="A52" s="216" t="s">
        <v>82</v>
      </c>
      <c r="B52" s="216"/>
      <c r="C52" s="216"/>
      <c r="D52" s="216"/>
      <c r="E52" s="216"/>
      <c r="F52" s="216"/>
      <c r="G52" s="217" t="s">
        <v>83</v>
      </c>
      <c r="H52" s="217"/>
      <c r="I52" s="217"/>
      <c r="J52" s="87"/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s="125" customFormat="1" ht="8.1" customHeight="1" x14ac:dyDescent="0.15">
      <c r="A53" s="220"/>
      <c r="B53" s="220"/>
      <c r="C53" s="220"/>
      <c r="D53" s="220"/>
      <c r="E53" s="220"/>
      <c r="F53" s="220"/>
      <c r="G53" s="123"/>
      <c r="H53" s="123"/>
      <c r="I53" s="123"/>
      <c r="J53" s="123"/>
      <c r="K53" s="123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</row>
    <row r="54" spans="1:26" s="128" customFormat="1" ht="15.75" customHeight="1" x14ac:dyDescent="0.25">
      <c r="A54" s="218">
        <v>16</v>
      </c>
      <c r="B54" s="126" t="s">
        <v>87</v>
      </c>
      <c r="C54" s="126" t="s">
        <v>84</v>
      </c>
      <c r="D54" s="126" t="s">
        <v>88</v>
      </c>
      <c r="E54" s="126" t="s">
        <v>89</v>
      </c>
      <c r="F54" s="127" t="s">
        <v>90</v>
      </c>
      <c r="G54" s="127" t="s">
        <v>85</v>
      </c>
      <c r="H54" s="219" t="s">
        <v>86</v>
      </c>
      <c r="I54" s="219"/>
      <c r="J54" s="127"/>
      <c r="K54" s="127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</row>
    <row r="55" spans="1:26" s="131" customFormat="1" ht="15.75" customHeight="1" x14ac:dyDescent="0.25">
      <c r="A55" s="218"/>
      <c r="B55" s="150" t="str">
        <f>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</f>
        <v/>
      </c>
      <c r="C55" s="129"/>
      <c r="D55" s="151" t="str">
        <f>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</f>
        <v/>
      </c>
      <c r="E55" s="151" t="str">
        <f>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</f>
        <v/>
      </c>
      <c r="F55" s="147"/>
      <c r="G55" s="149"/>
      <c r="H55" s="219"/>
      <c r="I55" s="219"/>
      <c r="J55" s="127"/>
      <c r="K55" s="127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</row>
    <row r="56" spans="1:26" s="125" customFormat="1" ht="8.25" x14ac:dyDescent="0.15">
      <c r="A56" s="123"/>
      <c r="B56" s="132"/>
      <c r="C56" s="132"/>
      <c r="D56" s="132"/>
      <c r="E56" s="132"/>
      <c r="F56" s="132"/>
      <c r="G56" s="123"/>
      <c r="H56" s="145"/>
      <c r="I56" s="145"/>
      <c r="J56" s="123"/>
      <c r="K56" s="123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</row>
    <row r="57" spans="1:26" s="131" customFormat="1" ht="15.75" customHeight="1" x14ac:dyDescent="0.25">
      <c r="A57" s="218">
        <v>17</v>
      </c>
      <c r="B57" s="126" t="s">
        <v>87</v>
      </c>
      <c r="C57" s="126" t="s">
        <v>84</v>
      </c>
      <c r="D57" s="126" t="s">
        <v>88</v>
      </c>
      <c r="E57" s="126" t="s">
        <v>89</v>
      </c>
      <c r="F57" s="127" t="s">
        <v>90</v>
      </c>
      <c r="G57" s="127" t="s">
        <v>85</v>
      </c>
      <c r="H57" s="219" t="s">
        <v>86</v>
      </c>
      <c r="I57" s="219"/>
      <c r="J57" s="127"/>
      <c r="K57" s="127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</row>
    <row r="58" spans="1:26" s="131" customFormat="1" ht="15.75" customHeight="1" x14ac:dyDescent="0.25">
      <c r="A58" s="218"/>
      <c r="B58" s="150" t="str">
        <f>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</f>
        <v/>
      </c>
      <c r="C58" s="129"/>
      <c r="D58" s="151" t="str">
        <f>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</f>
        <v/>
      </c>
      <c r="E58" s="151" t="str">
        <f>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</f>
        <v/>
      </c>
      <c r="F58" s="147"/>
      <c r="G58" s="149"/>
      <c r="H58" s="219"/>
      <c r="I58" s="219"/>
      <c r="J58" s="127"/>
      <c r="K58" s="127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</row>
    <row r="59" spans="1:26" s="125" customFormat="1" ht="8.25" x14ac:dyDescent="0.15">
      <c r="A59" s="123"/>
      <c r="B59" s="133"/>
      <c r="C59" s="133"/>
      <c r="D59" s="132"/>
      <c r="E59" s="134"/>
      <c r="F59" s="135"/>
      <c r="G59" s="123"/>
      <c r="H59" s="145"/>
      <c r="I59" s="145"/>
      <c r="J59" s="123"/>
      <c r="K59" s="123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</row>
    <row r="60" spans="1:26" s="131" customFormat="1" ht="15.75" customHeight="1" x14ac:dyDescent="0.25">
      <c r="A60" s="218">
        <v>18</v>
      </c>
      <c r="B60" s="126" t="s">
        <v>87</v>
      </c>
      <c r="C60" s="126" t="s">
        <v>84</v>
      </c>
      <c r="D60" s="126" t="s">
        <v>88</v>
      </c>
      <c r="E60" s="126" t="s">
        <v>89</v>
      </c>
      <c r="F60" s="127" t="s">
        <v>90</v>
      </c>
      <c r="G60" s="127" t="s">
        <v>85</v>
      </c>
      <c r="H60" s="219" t="s">
        <v>86</v>
      </c>
      <c r="I60" s="219"/>
      <c r="J60" s="127"/>
      <c r="K60" s="127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</row>
    <row r="61" spans="1:26" s="131" customFormat="1" ht="15.75" customHeight="1" x14ac:dyDescent="0.25">
      <c r="A61" s="218"/>
      <c r="B61" s="150" t="str">
        <f>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</f>
        <v/>
      </c>
      <c r="C61" s="129"/>
      <c r="D61" s="151" t="str">
        <f>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</f>
        <v/>
      </c>
      <c r="E61" s="151" t="str">
        <f>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</f>
        <v/>
      </c>
      <c r="F61" s="147"/>
      <c r="G61" s="149"/>
      <c r="H61" s="219"/>
      <c r="I61" s="219"/>
      <c r="J61" s="127"/>
      <c r="K61" s="127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</row>
    <row r="62" spans="1:26" s="125" customFormat="1" ht="8.25" x14ac:dyDescent="0.15">
      <c r="A62" s="123"/>
      <c r="B62" s="132"/>
      <c r="C62" s="132"/>
      <c r="D62" s="132"/>
      <c r="E62" s="132"/>
      <c r="F62" s="132"/>
      <c r="G62" s="123"/>
      <c r="H62" s="145"/>
      <c r="I62" s="145"/>
      <c r="J62" s="123"/>
      <c r="K62" s="123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</row>
    <row r="63" spans="1:26" s="131" customFormat="1" ht="15.75" customHeight="1" x14ac:dyDescent="0.25">
      <c r="A63" s="218">
        <v>19</v>
      </c>
      <c r="B63" s="126" t="s">
        <v>87</v>
      </c>
      <c r="C63" s="126" t="s">
        <v>84</v>
      </c>
      <c r="D63" s="126" t="s">
        <v>88</v>
      </c>
      <c r="E63" s="126" t="s">
        <v>89</v>
      </c>
      <c r="F63" s="127" t="s">
        <v>90</v>
      </c>
      <c r="G63" s="127" t="s">
        <v>85</v>
      </c>
      <c r="H63" s="219" t="s">
        <v>86</v>
      </c>
      <c r="I63" s="219"/>
      <c r="J63" s="127"/>
      <c r="K63" s="127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</row>
    <row r="64" spans="1:26" s="131" customFormat="1" ht="15.75" customHeight="1" x14ac:dyDescent="0.25">
      <c r="A64" s="218"/>
      <c r="B64" s="150" t="str">
        <f>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</f>
        <v/>
      </c>
      <c r="C64" s="129"/>
      <c r="D64" s="151" t="str">
        <f>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</f>
        <v/>
      </c>
      <c r="E64" s="151" t="str">
        <f>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</f>
        <v/>
      </c>
      <c r="F64" s="147"/>
      <c r="G64" s="149"/>
      <c r="H64" s="219"/>
      <c r="I64" s="219"/>
      <c r="J64" s="127"/>
      <c r="K64" s="127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</row>
    <row r="65" spans="1:25" s="125" customFormat="1" ht="8.25" x14ac:dyDescent="0.15">
      <c r="A65" s="123"/>
      <c r="B65" s="132"/>
      <c r="C65" s="132"/>
      <c r="D65" s="132"/>
      <c r="E65" s="132"/>
      <c r="F65" s="132"/>
      <c r="G65" s="123"/>
      <c r="H65" s="145"/>
      <c r="I65" s="145"/>
      <c r="J65" s="123"/>
      <c r="K65" s="12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</row>
    <row r="66" spans="1:25" s="131" customFormat="1" ht="15.75" customHeight="1" x14ac:dyDescent="0.25">
      <c r="A66" s="218">
        <v>20</v>
      </c>
      <c r="B66" s="126" t="s">
        <v>87</v>
      </c>
      <c r="C66" s="126" t="s">
        <v>84</v>
      </c>
      <c r="D66" s="126" t="s">
        <v>88</v>
      </c>
      <c r="E66" s="126" t="s">
        <v>89</v>
      </c>
      <c r="F66" s="127" t="s">
        <v>90</v>
      </c>
      <c r="G66" s="127" t="s">
        <v>85</v>
      </c>
      <c r="H66" s="219" t="s">
        <v>86</v>
      </c>
      <c r="I66" s="219"/>
      <c r="J66" s="127"/>
      <c r="K66" s="127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</row>
    <row r="67" spans="1:25" s="131" customFormat="1" ht="15.75" customHeight="1" x14ac:dyDescent="0.25">
      <c r="A67" s="218"/>
      <c r="B67" s="150" t="str">
        <f>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</f>
        <v/>
      </c>
      <c r="C67" s="129"/>
      <c r="D67" s="151" t="str">
        <f>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</f>
        <v/>
      </c>
      <c r="E67" s="151" t="str">
        <f>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</f>
        <v/>
      </c>
      <c r="F67" s="147"/>
      <c r="G67" s="149"/>
      <c r="H67" s="219"/>
      <c r="I67" s="219"/>
      <c r="J67" s="127"/>
      <c r="K67" s="127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</row>
    <row r="68" spans="1:25" s="125" customFormat="1" ht="8.25" x14ac:dyDescent="0.15">
      <c r="A68" s="123"/>
      <c r="B68" s="132"/>
      <c r="C68" s="132"/>
      <c r="D68" s="132"/>
      <c r="E68" s="132"/>
      <c r="F68" s="132"/>
      <c r="G68" s="123"/>
      <c r="H68" s="145"/>
      <c r="I68" s="145"/>
      <c r="J68" s="123"/>
      <c r="K68" s="123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</row>
    <row r="69" spans="1:25" s="131" customFormat="1" ht="15.75" customHeight="1" x14ac:dyDescent="0.25">
      <c r="A69" s="218">
        <v>21</v>
      </c>
      <c r="B69" s="126" t="s">
        <v>87</v>
      </c>
      <c r="C69" s="126" t="s">
        <v>84</v>
      </c>
      <c r="D69" s="126" t="s">
        <v>88</v>
      </c>
      <c r="E69" s="126" t="s">
        <v>89</v>
      </c>
      <c r="F69" s="127" t="s">
        <v>90</v>
      </c>
      <c r="G69" s="127" t="s">
        <v>85</v>
      </c>
      <c r="H69" s="219" t="s">
        <v>86</v>
      </c>
      <c r="I69" s="219"/>
      <c r="J69" s="127"/>
      <c r="K69" s="127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131" customFormat="1" ht="15.75" customHeight="1" x14ac:dyDescent="0.25">
      <c r="A70" s="218"/>
      <c r="B70" s="150" t="str">
        <f>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</f>
        <v/>
      </c>
      <c r="C70" s="129"/>
      <c r="D70" s="151" t="str">
        <f>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</f>
        <v/>
      </c>
      <c r="E70" s="151" t="str">
        <f>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</f>
        <v/>
      </c>
      <c r="F70" s="147"/>
      <c r="G70" s="149"/>
      <c r="H70" s="219"/>
      <c r="I70" s="219"/>
      <c r="J70" s="127"/>
      <c r="K70" s="127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</row>
    <row r="71" spans="1:25" s="125" customFormat="1" ht="8.25" x14ac:dyDescent="0.15">
      <c r="A71" s="123"/>
      <c r="B71" s="133"/>
      <c r="C71" s="133"/>
      <c r="D71" s="132"/>
      <c r="E71" s="134"/>
      <c r="F71" s="135"/>
      <c r="G71" s="123"/>
      <c r="H71" s="145"/>
      <c r="I71" s="145"/>
      <c r="J71" s="123"/>
      <c r="K71" s="123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</row>
    <row r="72" spans="1:25" s="131" customFormat="1" ht="15.75" customHeight="1" x14ac:dyDescent="0.25">
      <c r="A72" s="218">
        <v>22</v>
      </c>
      <c r="B72" s="126" t="s">
        <v>87</v>
      </c>
      <c r="C72" s="126" t="s">
        <v>84</v>
      </c>
      <c r="D72" s="126" t="s">
        <v>88</v>
      </c>
      <c r="E72" s="126" t="s">
        <v>89</v>
      </c>
      <c r="F72" s="127" t="s">
        <v>90</v>
      </c>
      <c r="G72" s="127" t="s">
        <v>85</v>
      </c>
      <c r="H72" s="219" t="s">
        <v>86</v>
      </c>
      <c r="I72" s="219"/>
      <c r="J72" s="127"/>
      <c r="K72" s="127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</row>
    <row r="73" spans="1:25" s="131" customFormat="1" ht="15.75" customHeight="1" x14ac:dyDescent="0.25">
      <c r="A73" s="218"/>
      <c r="B73" s="150" t="str">
        <f>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</f>
        <v/>
      </c>
      <c r="C73" s="129"/>
      <c r="D73" s="151" t="str">
        <f>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</f>
        <v/>
      </c>
      <c r="E73" s="151" t="str">
        <f>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</f>
        <v/>
      </c>
      <c r="F73" s="147"/>
      <c r="G73" s="149"/>
      <c r="H73" s="219"/>
      <c r="I73" s="219"/>
      <c r="J73" s="127"/>
      <c r="K73" s="127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</row>
    <row r="74" spans="1:25" s="125" customFormat="1" ht="8.25" customHeight="1" x14ac:dyDescent="0.15">
      <c r="A74" s="123"/>
      <c r="B74" s="132"/>
      <c r="C74" s="132"/>
      <c r="D74" s="132"/>
      <c r="E74" s="132"/>
      <c r="F74" s="132"/>
      <c r="G74" s="123"/>
      <c r="H74" s="145"/>
      <c r="I74" s="145"/>
      <c r="J74" s="123"/>
      <c r="K74" s="123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</row>
    <row r="75" spans="1:25" s="131" customFormat="1" ht="15.75" customHeight="1" x14ac:dyDescent="0.25">
      <c r="A75" s="218">
        <v>23</v>
      </c>
      <c r="B75" s="126" t="s">
        <v>87</v>
      </c>
      <c r="C75" s="126" t="s">
        <v>84</v>
      </c>
      <c r="D75" s="126" t="s">
        <v>88</v>
      </c>
      <c r="E75" s="126" t="s">
        <v>89</v>
      </c>
      <c r="F75" s="127" t="s">
        <v>90</v>
      </c>
      <c r="G75" s="127" t="s">
        <v>85</v>
      </c>
      <c r="H75" s="219" t="s">
        <v>86</v>
      </c>
      <c r="I75" s="219"/>
      <c r="J75" s="127"/>
      <c r="K75" s="127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</row>
    <row r="76" spans="1:25" s="131" customFormat="1" ht="15.75" customHeight="1" x14ac:dyDescent="0.25">
      <c r="A76" s="218"/>
      <c r="B76" s="150" t="str">
        <f>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</f>
        <v/>
      </c>
      <c r="C76" s="129"/>
      <c r="D76" s="151" t="str">
        <f>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</f>
        <v/>
      </c>
      <c r="E76" s="151" t="str">
        <f>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</f>
        <v/>
      </c>
      <c r="F76" s="147"/>
      <c r="G76" s="149"/>
      <c r="H76" s="219"/>
      <c r="I76" s="219"/>
      <c r="J76" s="127"/>
      <c r="K76" s="127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</row>
    <row r="77" spans="1:25" s="125" customFormat="1" ht="8.25" customHeight="1" x14ac:dyDescent="0.15">
      <c r="A77" s="123"/>
      <c r="B77" s="132"/>
      <c r="C77" s="132"/>
      <c r="D77" s="132"/>
      <c r="E77" s="132"/>
      <c r="F77" s="132"/>
      <c r="G77" s="123"/>
      <c r="H77" s="146"/>
      <c r="I77" s="146"/>
      <c r="J77" s="123"/>
      <c r="K77" s="123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</row>
    <row r="78" spans="1:25" s="131" customFormat="1" ht="15.75" customHeight="1" x14ac:dyDescent="0.25">
      <c r="A78" s="218">
        <v>24</v>
      </c>
      <c r="B78" s="126" t="s">
        <v>87</v>
      </c>
      <c r="C78" s="126" t="s">
        <v>84</v>
      </c>
      <c r="D78" s="126" t="s">
        <v>88</v>
      </c>
      <c r="E78" s="126" t="s">
        <v>89</v>
      </c>
      <c r="F78" s="127" t="s">
        <v>90</v>
      </c>
      <c r="G78" s="127" t="s">
        <v>85</v>
      </c>
      <c r="H78" s="219" t="s">
        <v>86</v>
      </c>
      <c r="I78" s="219"/>
      <c r="J78" s="127"/>
      <c r="K78" s="127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</row>
    <row r="79" spans="1:25" s="131" customFormat="1" ht="15.75" customHeight="1" x14ac:dyDescent="0.25">
      <c r="A79" s="218"/>
      <c r="B79" s="151" t="str">
        <f>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</f>
        <v/>
      </c>
      <c r="C79" s="136"/>
      <c r="D79" s="152" t="str">
        <f>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</f>
        <v/>
      </c>
      <c r="E79" s="153" t="str">
        <f>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</f>
        <v/>
      </c>
      <c r="F79" s="148"/>
      <c r="G79" s="149"/>
      <c r="H79" s="219"/>
      <c r="I79" s="219"/>
      <c r="J79" s="127"/>
      <c r="K79" s="127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s="125" customFormat="1" ht="8.25" x14ac:dyDescent="0.15">
      <c r="A80" s="123"/>
      <c r="B80" s="132"/>
      <c r="C80" s="132"/>
      <c r="D80" s="132"/>
      <c r="E80" s="132"/>
      <c r="F80" s="132"/>
      <c r="G80" s="123"/>
      <c r="H80" s="145"/>
      <c r="I80" s="145"/>
      <c r="J80" s="123"/>
      <c r="K80" s="123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</row>
    <row r="81" spans="1:25" s="131" customFormat="1" ht="15.75" customHeight="1" x14ac:dyDescent="0.25">
      <c r="A81" s="218">
        <v>25</v>
      </c>
      <c r="B81" s="126" t="s">
        <v>87</v>
      </c>
      <c r="C81" s="126" t="s">
        <v>84</v>
      </c>
      <c r="D81" s="126" t="s">
        <v>88</v>
      </c>
      <c r="E81" s="126" t="s">
        <v>89</v>
      </c>
      <c r="F81" s="127" t="s">
        <v>90</v>
      </c>
      <c r="G81" s="127" t="s">
        <v>85</v>
      </c>
      <c r="H81" s="219" t="s">
        <v>86</v>
      </c>
      <c r="I81" s="219"/>
      <c r="J81" s="127"/>
      <c r="K81" s="127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</row>
    <row r="82" spans="1:25" s="131" customFormat="1" ht="15.75" customHeight="1" x14ac:dyDescent="0.25">
      <c r="A82" s="218"/>
      <c r="B82" s="151" t="str">
        <f>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</f>
        <v/>
      </c>
      <c r="C82" s="136"/>
      <c r="D82" s="152" t="str">
        <f>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</f>
        <v/>
      </c>
      <c r="E82" s="153" t="str">
        <f>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</f>
        <v/>
      </c>
      <c r="F82" s="148"/>
      <c r="G82" s="149"/>
      <c r="H82" s="219"/>
      <c r="I82" s="219"/>
      <c r="J82" s="127"/>
      <c r="K82" s="127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</row>
    <row r="83" spans="1:25" s="140" customFormat="1" ht="8.25" x14ac:dyDescent="0.15">
      <c r="A83" s="137"/>
      <c r="B83" s="138"/>
      <c r="C83" s="138"/>
      <c r="D83" s="138"/>
      <c r="E83" s="138"/>
      <c r="F83" s="138"/>
      <c r="G83" s="137"/>
      <c r="H83" s="145"/>
      <c r="I83" s="145"/>
      <c r="J83" s="137"/>
      <c r="K83" s="137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</row>
    <row r="84" spans="1:25" s="141" customFormat="1" ht="15.75" customHeight="1" x14ac:dyDescent="0.25">
      <c r="A84" s="218">
        <v>26</v>
      </c>
      <c r="B84" s="126" t="s">
        <v>87</v>
      </c>
      <c r="C84" s="126" t="s">
        <v>84</v>
      </c>
      <c r="D84" s="126" t="s">
        <v>88</v>
      </c>
      <c r="E84" s="126" t="s">
        <v>89</v>
      </c>
      <c r="F84" s="127" t="s">
        <v>90</v>
      </c>
      <c r="G84" s="127" t="s">
        <v>85</v>
      </c>
      <c r="H84" s="219" t="s">
        <v>86</v>
      </c>
      <c r="I84" s="219"/>
      <c r="J84" s="83"/>
      <c r="K84" s="83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</row>
    <row r="85" spans="1:25" s="141" customFormat="1" ht="15.75" customHeight="1" x14ac:dyDescent="0.2">
      <c r="A85" s="218"/>
      <c r="B85" s="151" t="str">
        <f>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</f>
        <v/>
      </c>
      <c r="C85" s="136"/>
      <c r="D85" s="152" t="str">
        <f>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</f>
        <v/>
      </c>
      <c r="E85" s="153" t="str">
        <f>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</f>
        <v/>
      </c>
      <c r="F85" s="148"/>
      <c r="G85" s="149"/>
      <c r="H85" s="219"/>
      <c r="I85" s="219"/>
      <c r="J85" s="83"/>
      <c r="K85" s="83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1:25" s="140" customFormat="1" ht="8.25" x14ac:dyDescent="0.15">
      <c r="A86" s="137"/>
      <c r="B86" s="138"/>
      <c r="C86" s="138"/>
      <c r="D86" s="138"/>
      <c r="E86" s="138"/>
      <c r="F86" s="138"/>
      <c r="G86" s="137"/>
      <c r="H86" s="145"/>
      <c r="I86" s="145"/>
      <c r="J86" s="137"/>
      <c r="K86" s="137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</row>
    <row r="87" spans="1:25" s="141" customFormat="1" ht="15.75" customHeight="1" x14ac:dyDescent="0.25">
      <c r="A87" s="218">
        <v>27</v>
      </c>
      <c r="B87" s="126" t="s">
        <v>87</v>
      </c>
      <c r="C87" s="126" t="s">
        <v>84</v>
      </c>
      <c r="D87" s="126" t="s">
        <v>88</v>
      </c>
      <c r="E87" s="126" t="s">
        <v>89</v>
      </c>
      <c r="F87" s="127" t="s">
        <v>90</v>
      </c>
      <c r="G87" s="127" t="s">
        <v>85</v>
      </c>
      <c r="H87" s="219" t="s">
        <v>86</v>
      </c>
      <c r="I87" s="219"/>
      <c r="J87" s="83"/>
      <c r="K87" s="83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s="141" customFormat="1" ht="15.75" customHeight="1" x14ac:dyDescent="0.2">
      <c r="A88" s="218"/>
      <c r="B88" s="151" t="str">
        <f>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</f>
        <v/>
      </c>
      <c r="C88" s="136"/>
      <c r="D88" s="152" t="str">
        <f>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</f>
        <v/>
      </c>
      <c r="E88" s="153" t="str">
        <f>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</f>
        <v/>
      </c>
      <c r="F88" s="148"/>
      <c r="G88" s="149"/>
      <c r="H88" s="219"/>
      <c r="I88" s="219"/>
      <c r="J88" s="83"/>
      <c r="K88" s="83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</row>
    <row r="89" spans="1:25" s="140" customFormat="1" ht="8.25" x14ac:dyDescent="0.15">
      <c r="A89" s="137"/>
      <c r="B89" s="138"/>
      <c r="C89" s="138"/>
      <c r="D89" s="138"/>
      <c r="E89" s="138"/>
      <c r="F89" s="138"/>
      <c r="G89" s="137"/>
      <c r="H89" s="145"/>
      <c r="I89" s="145"/>
      <c r="J89" s="137"/>
      <c r="K89" s="137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</row>
    <row r="90" spans="1:25" s="141" customFormat="1" ht="15.75" customHeight="1" x14ac:dyDescent="0.25">
      <c r="A90" s="218">
        <v>28</v>
      </c>
      <c r="B90" s="126" t="s">
        <v>87</v>
      </c>
      <c r="C90" s="126" t="s">
        <v>84</v>
      </c>
      <c r="D90" s="126" t="s">
        <v>88</v>
      </c>
      <c r="E90" s="126" t="s">
        <v>89</v>
      </c>
      <c r="F90" s="127" t="s">
        <v>90</v>
      </c>
      <c r="G90" s="127" t="s">
        <v>85</v>
      </c>
      <c r="H90" s="219" t="s">
        <v>86</v>
      </c>
      <c r="I90" s="219"/>
      <c r="J90" s="83"/>
      <c r="K90" s="83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5" s="141" customFormat="1" ht="15.75" customHeight="1" x14ac:dyDescent="0.2">
      <c r="A91" s="218"/>
      <c r="B91" s="151" t="str">
        <f>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</f>
        <v/>
      </c>
      <c r="C91" s="136"/>
      <c r="D91" s="152" t="str">
        <f>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</f>
        <v/>
      </c>
      <c r="E91" s="153" t="str">
        <f>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</f>
        <v/>
      </c>
      <c r="F91" s="148"/>
      <c r="G91" s="149"/>
      <c r="H91" s="219"/>
      <c r="I91" s="219"/>
      <c r="J91" s="83"/>
      <c r="K91" s="83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spans="1:25" s="140" customFormat="1" ht="8.25" x14ac:dyDescent="0.15">
      <c r="A92" s="137"/>
      <c r="B92" s="138"/>
      <c r="C92" s="138"/>
      <c r="D92" s="138"/>
      <c r="E92" s="138"/>
      <c r="F92" s="138"/>
      <c r="G92" s="137"/>
      <c r="H92" s="145"/>
      <c r="I92" s="145"/>
      <c r="J92" s="137"/>
      <c r="K92" s="137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</row>
    <row r="93" spans="1:25" s="141" customFormat="1" ht="15.75" customHeight="1" x14ac:dyDescent="0.25">
      <c r="A93" s="218">
        <v>29</v>
      </c>
      <c r="B93" s="126" t="s">
        <v>87</v>
      </c>
      <c r="C93" s="126" t="s">
        <v>84</v>
      </c>
      <c r="D93" s="126" t="s">
        <v>88</v>
      </c>
      <c r="E93" s="126" t="s">
        <v>89</v>
      </c>
      <c r="F93" s="127" t="s">
        <v>90</v>
      </c>
      <c r="G93" s="127" t="s">
        <v>85</v>
      </c>
      <c r="H93" s="219" t="s">
        <v>86</v>
      </c>
      <c r="I93" s="219"/>
      <c r="J93" s="83"/>
      <c r="K93" s="83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s="141" customFormat="1" ht="15.75" customHeight="1" x14ac:dyDescent="0.2">
      <c r="A94" s="218"/>
      <c r="B94" s="151" t="str">
        <f>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</f>
        <v/>
      </c>
      <c r="C94" s="136"/>
      <c r="D94" s="152" t="str">
        <f>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</f>
        <v/>
      </c>
      <c r="E94" s="153" t="str">
        <f>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</f>
        <v/>
      </c>
      <c r="F94" s="148"/>
      <c r="G94" s="149"/>
      <c r="H94" s="219"/>
      <c r="I94" s="219"/>
      <c r="J94" s="83"/>
      <c r="K94" s="83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s="144" customFormat="1" ht="8.25" x14ac:dyDescent="0.15">
      <c r="A95" s="142"/>
      <c r="B95" s="143"/>
      <c r="C95" s="143"/>
      <c r="D95" s="143"/>
      <c r="E95" s="143"/>
      <c r="F95" s="143"/>
      <c r="G95" s="137"/>
      <c r="H95" s="145"/>
      <c r="I95" s="145"/>
      <c r="J95" s="137"/>
      <c r="K95" s="137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</row>
    <row r="96" spans="1:25" s="141" customFormat="1" ht="15.75" customHeight="1" x14ac:dyDescent="0.25">
      <c r="A96" s="218">
        <v>30</v>
      </c>
      <c r="B96" s="126" t="s">
        <v>87</v>
      </c>
      <c r="C96" s="126" t="s">
        <v>84</v>
      </c>
      <c r="D96" s="126" t="s">
        <v>88</v>
      </c>
      <c r="E96" s="126" t="s">
        <v>89</v>
      </c>
      <c r="F96" s="127" t="s">
        <v>90</v>
      </c>
      <c r="G96" s="127" t="s">
        <v>85</v>
      </c>
      <c r="H96" s="219" t="s">
        <v>86</v>
      </c>
      <c r="I96" s="219"/>
      <c r="J96" s="83"/>
      <c r="K96" s="83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6" s="141" customFormat="1" ht="15.75" customHeight="1" x14ac:dyDescent="0.2">
      <c r="A97" s="218"/>
      <c r="B97" s="151" t="str">
        <f>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</f>
        <v/>
      </c>
      <c r="C97" s="136"/>
      <c r="D97" s="152" t="str">
        <f>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</f>
        <v/>
      </c>
      <c r="E97" s="153" t="str">
        <f>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</f>
        <v/>
      </c>
      <c r="F97" s="148"/>
      <c r="G97" s="149"/>
      <c r="H97" s="219"/>
      <c r="I97" s="219"/>
      <c r="J97" s="83"/>
      <c r="K97" s="83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6" s="140" customFormat="1" ht="8.25" x14ac:dyDescent="0.15">
      <c r="A98" s="137"/>
      <c r="B98" s="138"/>
      <c r="C98" s="138"/>
      <c r="D98" s="138"/>
      <c r="E98" s="138"/>
      <c r="F98" s="138"/>
      <c r="G98" s="137"/>
      <c r="H98" s="145"/>
      <c r="I98" s="145"/>
      <c r="J98" s="137"/>
      <c r="K98" s="137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</row>
    <row r="99" spans="1:26" s="141" customFormat="1" ht="15.75" customHeight="1" x14ac:dyDescent="0.25">
      <c r="A99" s="218">
        <v>31</v>
      </c>
      <c r="B99" s="126" t="s">
        <v>87</v>
      </c>
      <c r="C99" s="126" t="s">
        <v>84</v>
      </c>
      <c r="D99" s="126" t="s">
        <v>88</v>
      </c>
      <c r="E99" s="126" t="s">
        <v>89</v>
      </c>
      <c r="F99" s="127" t="s">
        <v>90</v>
      </c>
      <c r="G99" s="127" t="s">
        <v>85</v>
      </c>
      <c r="H99" s="219" t="s">
        <v>86</v>
      </c>
      <c r="I99" s="219"/>
      <c r="J99" s="83"/>
      <c r="K99" s="83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1:26" s="141" customFormat="1" ht="15.75" customHeight="1" x14ac:dyDescent="0.2">
      <c r="A100" s="218"/>
      <c r="B100" s="151" t="str">
        <f>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</f>
        <v/>
      </c>
      <c r="C100" s="136"/>
      <c r="D100" s="152" t="str">
        <f>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</f>
        <v/>
      </c>
      <c r="E100" s="153" t="str">
        <f>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</f>
        <v/>
      </c>
      <c r="F100" s="148"/>
      <c r="G100" s="149"/>
      <c r="H100" s="219"/>
      <c r="I100" s="219"/>
      <c r="J100" s="83"/>
      <c r="K100" s="83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6" s="140" customFormat="1" ht="8.25" x14ac:dyDescent="0.15">
      <c r="A101" s="137"/>
      <c r="B101" s="138"/>
      <c r="C101" s="138"/>
      <c r="D101" s="138"/>
      <c r="E101" s="138"/>
      <c r="F101" s="138"/>
      <c r="G101" s="137"/>
      <c r="H101" s="145"/>
      <c r="I101" s="145"/>
      <c r="J101" s="137"/>
      <c r="K101" s="137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</row>
    <row r="102" spans="1:26" s="141" customFormat="1" ht="15.75" customHeight="1" x14ac:dyDescent="0.25">
      <c r="A102" s="218">
        <v>32</v>
      </c>
      <c r="B102" s="126" t="s">
        <v>87</v>
      </c>
      <c r="C102" s="126" t="s">
        <v>84</v>
      </c>
      <c r="D102" s="126" t="s">
        <v>88</v>
      </c>
      <c r="E102" s="126" t="s">
        <v>89</v>
      </c>
      <c r="F102" s="127" t="s">
        <v>90</v>
      </c>
      <c r="G102" s="127" t="s">
        <v>85</v>
      </c>
      <c r="H102" s="219" t="s">
        <v>86</v>
      </c>
      <c r="I102" s="219"/>
      <c r="J102" s="83"/>
      <c r="K102" s="83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spans="1:26" s="141" customFormat="1" ht="15.75" customHeight="1" x14ac:dyDescent="0.2">
      <c r="A103" s="218"/>
      <c r="B103" s="151" t="str">
        <f>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</f>
        <v/>
      </c>
      <c r="C103" s="136"/>
      <c r="D103" s="152" t="str">
        <f>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</f>
        <v/>
      </c>
      <c r="E103" s="153" t="str">
        <f>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</f>
        <v/>
      </c>
      <c r="F103" s="148"/>
      <c r="G103" s="149"/>
      <c r="H103" s="219"/>
      <c r="I103" s="219"/>
      <c r="J103" s="83"/>
      <c r="K103" s="83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6" s="144" customFormat="1" ht="8.25" x14ac:dyDescent="0.15">
      <c r="A104" s="142"/>
      <c r="B104" s="143"/>
      <c r="C104" s="143"/>
      <c r="D104" s="143"/>
      <c r="E104" s="143"/>
      <c r="F104" s="143"/>
      <c r="G104" s="137"/>
      <c r="H104" s="145"/>
      <c r="I104" s="145"/>
      <c r="J104" s="137"/>
      <c r="K104" s="137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</row>
    <row r="105" spans="1:26" s="141" customFormat="1" ht="15.75" customHeight="1" x14ac:dyDescent="0.25">
      <c r="A105" s="218">
        <v>33</v>
      </c>
      <c r="B105" s="126" t="s">
        <v>87</v>
      </c>
      <c r="C105" s="126" t="s">
        <v>84</v>
      </c>
      <c r="D105" s="126" t="s">
        <v>88</v>
      </c>
      <c r="E105" s="126" t="s">
        <v>89</v>
      </c>
      <c r="F105" s="127" t="s">
        <v>90</v>
      </c>
      <c r="G105" s="127" t="s">
        <v>85</v>
      </c>
      <c r="H105" s="219" t="s">
        <v>86</v>
      </c>
      <c r="I105" s="219"/>
      <c r="J105" s="83"/>
      <c r="K105" s="83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</row>
    <row r="106" spans="1:26" s="141" customFormat="1" ht="15.75" customHeight="1" x14ac:dyDescent="0.2">
      <c r="A106" s="218"/>
      <c r="B106" s="151" t="str">
        <f>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</f>
        <v/>
      </c>
      <c r="C106" s="136"/>
      <c r="D106" s="152" t="str">
        <f>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</f>
        <v/>
      </c>
      <c r="E106" s="153" t="str">
        <f>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</f>
        <v/>
      </c>
      <c r="F106" s="148"/>
      <c r="G106" s="149"/>
      <c r="H106" s="219"/>
      <c r="I106" s="219"/>
      <c r="J106" s="83"/>
      <c r="K106" s="83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</row>
    <row r="107" spans="1:26" s="89" customFormat="1" ht="30.75" customHeight="1" x14ac:dyDescent="0.2">
      <c r="A107" s="216" t="s">
        <v>82</v>
      </c>
      <c r="B107" s="216"/>
      <c r="C107" s="216"/>
      <c r="D107" s="216"/>
      <c r="E107" s="216"/>
      <c r="F107" s="216"/>
      <c r="G107" s="217" t="s">
        <v>83</v>
      </c>
      <c r="H107" s="217"/>
      <c r="I107" s="217"/>
      <c r="J107" s="87"/>
      <c r="K107" s="87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s="109" customFormat="1" ht="8.1" customHeight="1" x14ac:dyDescent="0.15">
      <c r="A108" s="221"/>
      <c r="B108" s="221"/>
      <c r="C108" s="221"/>
      <c r="D108" s="221"/>
      <c r="E108" s="221"/>
      <c r="F108" s="221"/>
      <c r="G108" s="106"/>
      <c r="H108" s="106"/>
      <c r="I108" s="106"/>
      <c r="J108" s="106"/>
      <c r="K108" s="106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8"/>
    </row>
    <row r="109" spans="1:26" s="128" customFormat="1" ht="15.75" customHeight="1" x14ac:dyDescent="0.25">
      <c r="A109" s="218">
        <v>34</v>
      </c>
      <c r="B109" s="126" t="s">
        <v>87</v>
      </c>
      <c r="C109" s="126" t="s">
        <v>84</v>
      </c>
      <c r="D109" s="126" t="s">
        <v>88</v>
      </c>
      <c r="E109" s="126" t="s">
        <v>89</v>
      </c>
      <c r="F109" s="127" t="s">
        <v>90</v>
      </c>
      <c r="G109" s="127" t="s">
        <v>85</v>
      </c>
      <c r="H109" s="219" t="s">
        <v>86</v>
      </c>
      <c r="I109" s="219"/>
      <c r="J109" s="127"/>
      <c r="K109" s="127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:26" s="131" customFormat="1" ht="15.75" customHeight="1" x14ac:dyDescent="0.25">
      <c r="A110" s="218"/>
      <c r="B110" s="150" t="str">
        <f>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</f>
        <v/>
      </c>
      <c r="C110" s="129"/>
      <c r="D110" s="151" t="str">
        <f>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</f>
        <v/>
      </c>
      <c r="E110" s="151" t="str">
        <f>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</f>
        <v/>
      </c>
      <c r="F110" s="147"/>
      <c r="G110" s="149"/>
      <c r="H110" s="219"/>
      <c r="I110" s="219"/>
      <c r="J110" s="127"/>
      <c r="K110" s="127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</row>
    <row r="111" spans="1:26" s="125" customFormat="1" ht="8.25" x14ac:dyDescent="0.15">
      <c r="A111" s="123"/>
      <c r="B111" s="132"/>
      <c r="C111" s="132"/>
      <c r="D111" s="132"/>
      <c r="E111" s="132"/>
      <c r="F111" s="132"/>
      <c r="G111" s="123"/>
      <c r="H111" s="145"/>
      <c r="I111" s="145"/>
      <c r="J111" s="123"/>
      <c r="K111" s="123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</row>
    <row r="112" spans="1:26" s="131" customFormat="1" ht="15.75" customHeight="1" x14ac:dyDescent="0.25">
      <c r="A112" s="218">
        <v>35</v>
      </c>
      <c r="B112" s="126" t="s">
        <v>87</v>
      </c>
      <c r="C112" s="126" t="s">
        <v>84</v>
      </c>
      <c r="D112" s="126" t="s">
        <v>88</v>
      </c>
      <c r="E112" s="126" t="s">
        <v>89</v>
      </c>
      <c r="F112" s="127" t="s">
        <v>90</v>
      </c>
      <c r="G112" s="127" t="s">
        <v>85</v>
      </c>
      <c r="H112" s="219" t="s">
        <v>86</v>
      </c>
      <c r="I112" s="219"/>
      <c r="J112" s="127"/>
      <c r="K112" s="127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</row>
    <row r="113" spans="1:25" s="131" customFormat="1" ht="15.75" customHeight="1" x14ac:dyDescent="0.25">
      <c r="A113" s="218"/>
      <c r="B113" s="150" t="str">
        <f>IF(Recensement!F39="Oui",Recensement!C39,IF(Recensement!F40="Oui",Recensement!C40,IF(Recensement!F41="Oui",Recensement!C41,IF(Recensement!F42="Oui",Recensement!C42,IF(Recensement!F43="Oui",Recensement!C43,IF(Recensement!F44="Oui",Recensement!C44,""))))))</f>
        <v/>
      </c>
      <c r="C113" s="129"/>
      <c r="D113" s="151" t="str">
        <f>IF(Recensement!F39="Oui",Recensement!D39,IF(Recensement!F40="Oui",Recensement!D40,IF(Recensement!F41="Oui",Recensement!D41,IF(Recensement!F42="Oui",Recensement!D42,IF(Recensement!F43="Oui",Recensement!D43,IF(Recensement!F44="Oui",Recensement!D44,""))))))</f>
        <v/>
      </c>
      <c r="E113" s="151" t="str">
        <f>IF(Recensement!F39="Oui",Recensement!E39,IF(Recensement!F40="Oui",Recensement!E40,IF(Recensement!F41="Oui",Recensement!E41,IF(Recensement!F42="Oui",Recensement!E42,IF(Recensement!F43="Oui",Recensement!E43,IF(Recensement!F44="Oui",Recensement!E44,""))))))</f>
        <v/>
      </c>
      <c r="F113" s="147"/>
      <c r="G113" s="149"/>
      <c r="H113" s="219"/>
      <c r="I113" s="219"/>
      <c r="J113" s="127"/>
      <c r="K113" s="127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</row>
    <row r="114" spans="1:25" s="125" customFormat="1" ht="8.25" x14ac:dyDescent="0.15">
      <c r="A114" s="123"/>
      <c r="B114" s="133"/>
      <c r="C114" s="133"/>
      <c r="D114" s="132"/>
      <c r="E114" s="134"/>
      <c r="F114" s="135"/>
      <c r="G114" s="123"/>
      <c r="H114" s="145"/>
      <c r="I114" s="145"/>
      <c r="J114" s="123"/>
      <c r="K114" s="123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</row>
    <row r="115" spans="1:25" s="131" customFormat="1" ht="15.75" customHeight="1" x14ac:dyDescent="0.25">
      <c r="A115" s="218">
        <v>36</v>
      </c>
      <c r="B115" s="126" t="s">
        <v>87</v>
      </c>
      <c r="C115" s="126" t="s">
        <v>84</v>
      </c>
      <c r="D115" s="126" t="s">
        <v>88</v>
      </c>
      <c r="E115" s="126" t="s">
        <v>89</v>
      </c>
      <c r="F115" s="127" t="s">
        <v>90</v>
      </c>
      <c r="G115" s="127" t="s">
        <v>85</v>
      </c>
      <c r="H115" s="219" t="s">
        <v>86</v>
      </c>
      <c r="I115" s="219"/>
      <c r="J115" s="127"/>
      <c r="K115" s="127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</row>
    <row r="116" spans="1:25" s="131" customFormat="1" ht="15.75" customHeight="1" x14ac:dyDescent="0.25">
      <c r="A116" s="218"/>
      <c r="B116" s="150" t="str">
        <f>IF(Recensement!F40="Oui",Recensement!C40,IF(Recensement!F41="Oui",Recensement!C41,IF(Recensement!F42="Oui",Recensement!C42,IF(Recensement!F43="Oui",Recensement!C43,IF(Recensement!F44="Oui",Recensement!C44,"")))))</f>
        <v/>
      </c>
      <c r="C116" s="129"/>
      <c r="D116" s="151" t="str">
        <f>IF(Recensement!F40="Oui",Recensement!D40,IF(Recensement!F41="Oui",Recensement!D41,IF(Recensement!F42="Oui",Recensement!D42,IF(Recensement!F43="Oui",Recensement!D43,IF(Recensement!F44="Oui",Recensement!D44,"")))))</f>
        <v/>
      </c>
      <c r="E116" s="151" t="str">
        <f>IF(Recensement!F40="Oui",Recensement!E40,IF(Recensement!F41="Oui",Recensement!E41,IF(Recensement!F42="Oui",Recensement!E42,IF(Recensement!F43="Oui",Recensement!E43,IF(Recensement!F44="Oui",Recensement!E44,"")))))</f>
        <v/>
      </c>
      <c r="F116" s="147"/>
      <c r="G116" s="149"/>
      <c r="H116" s="219"/>
      <c r="I116" s="219"/>
      <c r="J116" s="127"/>
      <c r="K116" s="127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</row>
    <row r="117" spans="1:25" s="125" customFormat="1" ht="8.25" x14ac:dyDescent="0.15">
      <c r="A117" s="123"/>
      <c r="B117" s="132"/>
      <c r="C117" s="132"/>
      <c r="D117" s="132"/>
      <c r="E117" s="132"/>
      <c r="F117" s="132"/>
      <c r="G117" s="123"/>
      <c r="H117" s="145"/>
      <c r="I117" s="145"/>
      <c r="J117" s="123"/>
      <c r="K117" s="123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</row>
    <row r="118" spans="1:25" s="131" customFormat="1" ht="15.75" customHeight="1" x14ac:dyDescent="0.25">
      <c r="A118" s="218">
        <v>37</v>
      </c>
      <c r="B118" s="126" t="s">
        <v>87</v>
      </c>
      <c r="C118" s="126" t="s">
        <v>84</v>
      </c>
      <c r="D118" s="126" t="s">
        <v>88</v>
      </c>
      <c r="E118" s="126" t="s">
        <v>89</v>
      </c>
      <c r="F118" s="127" t="s">
        <v>90</v>
      </c>
      <c r="G118" s="127" t="s">
        <v>85</v>
      </c>
      <c r="H118" s="219" t="s">
        <v>86</v>
      </c>
      <c r="I118" s="219"/>
      <c r="J118" s="127"/>
      <c r="K118" s="127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</row>
    <row r="119" spans="1:25" s="131" customFormat="1" ht="15.75" customHeight="1" x14ac:dyDescent="0.25">
      <c r="A119" s="218"/>
      <c r="B119" s="150" t="str">
        <f>IF(Recensement!F41="Oui",Recensement!C41,IF(Recensement!F42="Oui",Recensement!C42,IF(Recensement!F43="Oui",Recensement!C43,IF(Recensement!F44="Oui",Recensement!C44,""))))</f>
        <v/>
      </c>
      <c r="C119" s="129"/>
      <c r="D119" s="151" t="str">
        <f>IF(Recensement!F41="Oui",Recensement!D41,IF(Recensement!F42="Oui",Recensement!D42,IF(Recensement!F43="Oui",Recensement!D43,IF(Recensement!F44="Oui",Recensement!D44,""))))</f>
        <v/>
      </c>
      <c r="E119" s="151" t="str">
        <f>IF(Recensement!F41="Oui",Recensement!E41,IF(Recensement!F42="Oui",Recensement!E42,IF(Recensement!F43="Oui",Recensement!E43,IF(Recensement!F44="Oui",Recensement!E44,""))))</f>
        <v/>
      </c>
      <c r="F119" s="147"/>
      <c r="G119" s="149"/>
      <c r="H119" s="219"/>
      <c r="I119" s="219"/>
      <c r="J119" s="127"/>
      <c r="K119" s="127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</row>
    <row r="120" spans="1:25" s="125" customFormat="1" ht="8.25" x14ac:dyDescent="0.15">
      <c r="A120" s="123"/>
      <c r="B120" s="132"/>
      <c r="C120" s="132"/>
      <c r="D120" s="132"/>
      <c r="E120" s="132"/>
      <c r="F120" s="132"/>
      <c r="G120" s="123"/>
      <c r="H120" s="145"/>
      <c r="I120" s="145"/>
      <c r="J120" s="123"/>
      <c r="K120" s="123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</row>
    <row r="121" spans="1:25" s="131" customFormat="1" ht="15.75" customHeight="1" x14ac:dyDescent="0.25">
      <c r="A121" s="218">
        <v>38</v>
      </c>
      <c r="B121" s="126" t="s">
        <v>87</v>
      </c>
      <c r="C121" s="126" t="s">
        <v>84</v>
      </c>
      <c r="D121" s="126" t="s">
        <v>88</v>
      </c>
      <c r="E121" s="126" t="s">
        <v>89</v>
      </c>
      <c r="F121" s="127" t="s">
        <v>90</v>
      </c>
      <c r="G121" s="127" t="s">
        <v>85</v>
      </c>
      <c r="H121" s="219" t="s">
        <v>86</v>
      </c>
      <c r="I121" s="219"/>
      <c r="J121" s="127"/>
      <c r="K121" s="127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</row>
    <row r="122" spans="1:25" s="131" customFormat="1" ht="15.75" customHeight="1" x14ac:dyDescent="0.25">
      <c r="A122" s="218"/>
      <c r="B122" s="150" t="str">
        <f>IF(Recensement!F42="Oui",Recensement!C42,IF(Recensement!F43="Oui",Recensement!C43,IF(Recensement!F44="Oui",Recensement!C44,"")))</f>
        <v/>
      </c>
      <c r="C122" s="129"/>
      <c r="D122" s="151" t="str">
        <f>IF(Recensement!F42="Oui",Recensement!D42,IF(Recensement!F43="Oui",Recensement!D43,IF(Recensement!F44="Oui",Recensement!D44,"")))</f>
        <v/>
      </c>
      <c r="E122" s="151" t="str">
        <f>IF(Recensement!F42="Oui",Recensement!E42,IF(Recensement!F43="Oui",Recensement!E43,IF(Recensement!F44="Oui",Recensement!E44,"")))</f>
        <v/>
      </c>
      <c r="F122" s="147"/>
      <c r="G122" s="149"/>
      <c r="H122" s="219"/>
      <c r="I122" s="219"/>
      <c r="J122" s="127"/>
      <c r="K122" s="127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1:25" s="125" customFormat="1" ht="8.25" x14ac:dyDescent="0.15">
      <c r="A123" s="123"/>
      <c r="B123" s="132"/>
      <c r="C123" s="132"/>
      <c r="D123" s="132"/>
      <c r="E123" s="132"/>
      <c r="F123" s="132"/>
      <c r="G123" s="123"/>
      <c r="H123" s="145"/>
      <c r="I123" s="145"/>
      <c r="J123" s="123"/>
      <c r="K123" s="123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</row>
    <row r="124" spans="1:25" s="131" customFormat="1" ht="15.75" customHeight="1" x14ac:dyDescent="0.25">
      <c r="A124" s="218">
        <v>39</v>
      </c>
      <c r="B124" s="126" t="s">
        <v>87</v>
      </c>
      <c r="C124" s="126" t="s">
        <v>84</v>
      </c>
      <c r="D124" s="126" t="s">
        <v>88</v>
      </c>
      <c r="E124" s="126" t="s">
        <v>89</v>
      </c>
      <c r="F124" s="127" t="s">
        <v>90</v>
      </c>
      <c r="G124" s="127" t="s">
        <v>85</v>
      </c>
      <c r="H124" s="219" t="s">
        <v>86</v>
      </c>
      <c r="I124" s="219"/>
      <c r="J124" s="127"/>
      <c r="K124" s="127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1:25" s="131" customFormat="1" ht="15.75" customHeight="1" x14ac:dyDescent="0.25">
      <c r="A125" s="218"/>
      <c r="B125" s="150" t="str">
        <f>IF(Recensement!F43="Oui",Recensement!C43,IF(Recensement!F44="Oui",Recensement!C44,""))</f>
        <v/>
      </c>
      <c r="C125" s="129"/>
      <c r="D125" s="151" t="str">
        <f>IF(Recensement!F43="Oui",Recensement!D43,IF(Recensement!F44="Oui",Recensement!D44,""))</f>
        <v/>
      </c>
      <c r="E125" s="151" t="str">
        <f>IF(Recensement!F43="Oui",Recensement!E43,IF(Recensement!F44="Oui",Recensement!E44,""))</f>
        <v/>
      </c>
      <c r="F125" s="147"/>
      <c r="G125" s="149"/>
      <c r="H125" s="219"/>
      <c r="I125" s="219"/>
      <c r="J125" s="127"/>
      <c r="K125" s="127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1:25" s="125" customFormat="1" ht="8.25" x14ac:dyDescent="0.15">
      <c r="A126" s="123"/>
      <c r="B126" s="133"/>
      <c r="C126" s="133"/>
      <c r="D126" s="132"/>
      <c r="E126" s="134"/>
      <c r="F126" s="135"/>
      <c r="G126" s="123"/>
      <c r="H126" s="145"/>
      <c r="I126" s="145"/>
      <c r="J126" s="123"/>
      <c r="K126" s="123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</row>
    <row r="127" spans="1:25" s="131" customFormat="1" ht="15.75" customHeight="1" x14ac:dyDescent="0.25">
      <c r="A127" s="218">
        <v>40</v>
      </c>
      <c r="B127" s="126" t="s">
        <v>87</v>
      </c>
      <c r="C127" s="126" t="s">
        <v>84</v>
      </c>
      <c r="D127" s="126" t="s">
        <v>88</v>
      </c>
      <c r="E127" s="126" t="s">
        <v>89</v>
      </c>
      <c r="F127" s="127" t="s">
        <v>90</v>
      </c>
      <c r="G127" s="127" t="s">
        <v>85</v>
      </c>
      <c r="H127" s="219" t="s">
        <v>86</v>
      </c>
      <c r="I127" s="219"/>
      <c r="J127" s="127"/>
      <c r="K127" s="127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1:25" s="131" customFormat="1" ht="15.75" customHeight="1" x14ac:dyDescent="0.25">
      <c r="A128" s="218"/>
      <c r="B128" s="150" t="str">
        <f>IF(Recensement!F44="Oui",Recensement!C44,"")</f>
        <v/>
      </c>
      <c r="C128" s="129"/>
      <c r="D128" s="151" t="str">
        <f>IF(Recensement!F44="Oui",Recensement!D44,"")</f>
        <v/>
      </c>
      <c r="E128" s="151" t="str">
        <f>IF(Recensement!F44="Oui",Recensement!E44,"")</f>
        <v/>
      </c>
      <c r="F128" s="147"/>
      <c r="G128" s="149"/>
      <c r="H128" s="219"/>
      <c r="I128" s="219"/>
      <c r="J128" s="127"/>
      <c r="K128" s="127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1:67" s="8" customFormat="1" ht="14.25" x14ac:dyDescent="0.2">
      <c r="A129" s="105"/>
      <c r="B129" s="77"/>
      <c r="C129" s="77"/>
      <c r="D129" s="77"/>
      <c r="E129" s="77" t="str">
        <f>IF(A3="","",IF(B84="AQU025 - CH PERIGUEUX","Périgeux",IF(B84="AQU040 - CHU BORDEAUX","Pessac",IF(B84="AQU041 - CH CHARLES PERRENS BORDEAUX","Bordeaux",IF(B84="AQU043 - CHS CADILLAC/GARONNE","Cadillac",IF(B84="AQU051 - CH LIBOURNE","Libourne",IF(B84="AQU066 - CH DAX","Dax",IF(B84="AQU072 - CH MONT DE MARSAN","Mont de Marsan",IF(B84="AQU086 - CH AGEN","Agen",IF(B84="AQU115 - CH COTE BASQUE BAYONNE","Bayonne","Pau"))))))))))</f>
        <v/>
      </c>
      <c r="F129" s="114" t="s">
        <v>64</v>
      </c>
      <c r="G129" s="200">
        <f ca="1">TODAY()</f>
        <v>45348</v>
      </c>
      <c r="H129" s="200"/>
      <c r="I129" s="113"/>
      <c r="J129" s="116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BO129" s="95"/>
    </row>
    <row r="130" spans="1:67" s="8" customFormat="1" ht="14.25" x14ac:dyDescent="0.2">
      <c r="A130" s="105"/>
      <c r="B130" s="77"/>
      <c r="C130" s="77"/>
      <c r="D130" s="77"/>
      <c r="E130" s="224" t="s">
        <v>76</v>
      </c>
      <c r="F130" s="117"/>
      <c r="G130" s="118"/>
      <c r="H130" s="222" t="s">
        <v>62</v>
      </c>
      <c r="I130" s="223"/>
      <c r="J130" s="112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BO130" s="95"/>
    </row>
    <row r="131" spans="1:67" s="10" customFormat="1" ht="14.25" customHeight="1" x14ac:dyDescent="0.2">
      <c r="A131" s="105"/>
      <c r="B131" s="81" t="s">
        <v>77</v>
      </c>
      <c r="C131" s="110"/>
      <c r="D131" s="111"/>
      <c r="E131" s="224"/>
      <c r="F131" s="119"/>
      <c r="G131" s="120"/>
      <c r="H131" s="222"/>
      <c r="I131" s="223"/>
      <c r="J131" s="112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BO131" s="95"/>
    </row>
    <row r="132" spans="1:67" s="10" customFormat="1" ht="14.25" customHeight="1" x14ac:dyDescent="0.2">
      <c r="A132" s="105"/>
      <c r="B132" s="82" t="s">
        <v>78</v>
      </c>
      <c r="C132" s="194" t="s">
        <v>91</v>
      </c>
      <c r="D132" s="194"/>
      <c r="E132" s="224"/>
      <c r="F132" s="119"/>
      <c r="G132" s="120"/>
      <c r="H132" s="222"/>
      <c r="I132" s="223"/>
      <c r="J132" s="112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BO132" s="95"/>
    </row>
    <row r="133" spans="1:67" s="10" customFormat="1" ht="14.25" customHeight="1" x14ac:dyDescent="0.2">
      <c r="A133" s="105"/>
      <c r="B133" s="82" t="s">
        <v>79</v>
      </c>
      <c r="C133" s="194" t="s">
        <v>92</v>
      </c>
      <c r="D133" s="194"/>
      <c r="E133" s="224"/>
      <c r="F133" s="119"/>
      <c r="G133" s="120"/>
      <c r="H133" s="222"/>
      <c r="I133" s="223"/>
      <c r="J133" s="112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BO133" s="95"/>
    </row>
    <row r="134" spans="1:67" s="10" customFormat="1" ht="14.25" x14ac:dyDescent="0.2">
      <c r="A134" s="105"/>
      <c r="B134" s="80"/>
      <c r="C134" s="80"/>
      <c r="D134" s="80"/>
      <c r="E134" s="224"/>
      <c r="F134" s="121"/>
      <c r="G134" s="122"/>
      <c r="H134" s="222"/>
      <c r="I134" s="223"/>
      <c r="J134" s="112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BO134" s="95"/>
    </row>
    <row r="135" spans="1:67" s="17" customFormat="1" ht="8.25" customHeight="1" x14ac:dyDescent="0.2">
      <c r="A135" s="105"/>
      <c r="B135" s="115"/>
      <c r="C135" s="115"/>
      <c r="D135" s="115"/>
      <c r="E135" s="115"/>
      <c r="F135" s="115"/>
      <c r="G135" s="115"/>
      <c r="H135" s="115"/>
      <c r="I135" s="115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BO135" s="95"/>
    </row>
    <row r="136" spans="1:67" s="95" customFormat="1" ht="20.100000000000001" customHeight="1" x14ac:dyDescent="0.2">
      <c r="A136" s="99"/>
      <c r="F136" s="96"/>
      <c r="G136" s="94"/>
      <c r="H136" s="94"/>
      <c r="I136" s="94"/>
      <c r="J136" s="94"/>
      <c r="K136" s="94"/>
    </row>
    <row r="137" spans="1:67" s="95" customFormat="1" ht="20.100000000000001" customHeight="1" x14ac:dyDescent="0.2">
      <c r="A137" s="99"/>
      <c r="F137" s="96"/>
      <c r="G137" s="94"/>
      <c r="H137" s="94"/>
      <c r="I137" s="94"/>
      <c r="J137" s="94"/>
      <c r="K137" s="94"/>
    </row>
    <row r="138" spans="1:67" s="95" customFormat="1" ht="20.100000000000001" customHeight="1" x14ac:dyDescent="0.2">
      <c r="A138" s="99"/>
      <c r="F138" s="96"/>
      <c r="G138" s="94"/>
      <c r="H138" s="94"/>
      <c r="I138" s="94"/>
      <c r="J138" s="94"/>
      <c r="K138" s="94"/>
    </row>
    <row r="139" spans="1:67" s="95" customFormat="1" ht="20.100000000000001" customHeight="1" x14ac:dyDescent="0.2">
      <c r="A139" s="99"/>
      <c r="F139" s="96"/>
      <c r="G139" s="94"/>
      <c r="H139" s="94"/>
      <c r="I139" s="94"/>
      <c r="J139" s="94"/>
      <c r="K139" s="94"/>
    </row>
    <row r="140" spans="1:67" s="95" customFormat="1" ht="20.100000000000001" customHeight="1" x14ac:dyDescent="0.2">
      <c r="A140" s="99"/>
      <c r="F140" s="96"/>
      <c r="G140" s="94"/>
      <c r="H140" s="94"/>
      <c r="I140" s="94"/>
      <c r="J140" s="94"/>
      <c r="K140" s="94"/>
    </row>
    <row r="141" spans="1:67" s="95" customFormat="1" ht="20.100000000000001" customHeight="1" x14ac:dyDescent="0.2">
      <c r="A141" s="99"/>
      <c r="F141" s="96"/>
      <c r="G141" s="94"/>
      <c r="H141" s="94"/>
      <c r="I141" s="94"/>
      <c r="J141" s="94"/>
      <c r="K141" s="94"/>
    </row>
    <row r="142" spans="1:67" s="95" customFormat="1" ht="20.100000000000001" customHeight="1" x14ac:dyDescent="0.2">
      <c r="A142" s="99"/>
      <c r="F142" s="96"/>
      <c r="G142" s="94"/>
      <c r="H142" s="94"/>
      <c r="I142" s="94"/>
      <c r="J142" s="94"/>
      <c r="K142" s="94"/>
    </row>
    <row r="143" spans="1:67" s="95" customFormat="1" ht="20.100000000000001" customHeight="1" x14ac:dyDescent="0.2">
      <c r="A143" s="99"/>
      <c r="F143" s="96"/>
      <c r="G143" s="94"/>
      <c r="H143" s="94"/>
      <c r="I143" s="94"/>
      <c r="J143" s="94"/>
      <c r="K143" s="94"/>
    </row>
    <row r="144" spans="1:67" s="95" customFormat="1" ht="20.100000000000001" customHeight="1" x14ac:dyDescent="0.2">
      <c r="A144" s="99"/>
      <c r="F144" s="96"/>
      <c r="G144" s="94"/>
      <c r="H144" s="94"/>
      <c r="I144" s="94"/>
      <c r="J144" s="94"/>
      <c r="K144" s="94"/>
    </row>
    <row r="145" spans="1:11" s="95" customFormat="1" ht="20.100000000000001" customHeight="1" x14ac:dyDescent="0.2">
      <c r="A145" s="99"/>
      <c r="F145" s="96"/>
      <c r="G145" s="94"/>
      <c r="H145" s="94"/>
      <c r="I145" s="94"/>
      <c r="J145" s="94"/>
      <c r="K145" s="94"/>
    </row>
    <row r="146" spans="1:11" s="95" customFormat="1" ht="20.100000000000001" customHeight="1" x14ac:dyDescent="0.2">
      <c r="A146" s="99"/>
      <c r="F146" s="96"/>
      <c r="G146" s="94"/>
      <c r="H146" s="94"/>
      <c r="I146" s="94"/>
      <c r="J146" s="94"/>
      <c r="K146" s="94"/>
    </row>
    <row r="147" spans="1:11" s="95" customFormat="1" ht="20.100000000000001" customHeight="1" x14ac:dyDescent="0.2">
      <c r="A147" s="99"/>
      <c r="F147" s="96"/>
      <c r="G147" s="94"/>
      <c r="H147" s="94"/>
      <c r="I147" s="94"/>
      <c r="J147" s="94"/>
      <c r="K147" s="94"/>
    </row>
    <row r="148" spans="1:11" s="95" customFormat="1" ht="20.100000000000001" customHeight="1" x14ac:dyDescent="0.2">
      <c r="A148" s="99"/>
      <c r="F148" s="96"/>
      <c r="G148" s="94"/>
      <c r="H148" s="94"/>
      <c r="I148" s="94"/>
      <c r="J148" s="94"/>
      <c r="K148" s="94"/>
    </row>
    <row r="149" spans="1:11" s="95" customFormat="1" ht="20.100000000000001" customHeight="1" x14ac:dyDescent="0.2">
      <c r="A149" s="99"/>
      <c r="F149" s="96"/>
      <c r="G149" s="94"/>
      <c r="H149" s="94"/>
      <c r="I149" s="94"/>
      <c r="J149" s="94"/>
      <c r="K149" s="94"/>
    </row>
    <row r="150" spans="1:11" s="95" customFormat="1" ht="20.100000000000001" customHeight="1" x14ac:dyDescent="0.2">
      <c r="A150" s="99"/>
      <c r="F150" s="96"/>
      <c r="G150" s="94"/>
      <c r="H150" s="94"/>
      <c r="I150" s="94"/>
      <c r="J150" s="94"/>
      <c r="K150" s="94"/>
    </row>
    <row r="151" spans="1:11" s="95" customFormat="1" ht="20.100000000000001" customHeight="1" x14ac:dyDescent="0.2">
      <c r="A151" s="99"/>
      <c r="F151" s="96"/>
      <c r="G151" s="94"/>
      <c r="H151" s="94"/>
      <c r="I151" s="94"/>
      <c r="J151" s="94"/>
      <c r="K151" s="94"/>
    </row>
    <row r="152" spans="1:11" s="95" customFormat="1" ht="20.100000000000001" customHeight="1" x14ac:dyDescent="0.2">
      <c r="A152" s="99"/>
      <c r="F152" s="96"/>
      <c r="G152" s="94"/>
      <c r="H152" s="94"/>
      <c r="I152" s="94"/>
      <c r="J152" s="94"/>
      <c r="K152" s="94"/>
    </row>
    <row r="153" spans="1:11" s="95" customFormat="1" ht="20.100000000000001" customHeight="1" x14ac:dyDescent="0.2">
      <c r="A153" s="99"/>
      <c r="F153" s="96"/>
      <c r="G153" s="94"/>
      <c r="H153" s="94"/>
      <c r="I153" s="94"/>
      <c r="J153" s="94"/>
      <c r="K153" s="94"/>
    </row>
    <row r="154" spans="1:11" s="95" customFormat="1" ht="20.100000000000001" customHeight="1" x14ac:dyDescent="0.2">
      <c r="A154" s="99"/>
      <c r="F154" s="96"/>
      <c r="G154" s="94"/>
      <c r="H154" s="94"/>
      <c r="I154" s="94"/>
      <c r="J154" s="94"/>
      <c r="K154" s="94"/>
    </row>
    <row r="155" spans="1:11" s="95" customFormat="1" ht="20.100000000000001" customHeight="1" x14ac:dyDescent="0.2">
      <c r="A155" s="99"/>
      <c r="F155" s="96"/>
      <c r="G155" s="94"/>
      <c r="H155" s="94"/>
      <c r="I155" s="94"/>
      <c r="J155" s="94"/>
      <c r="K155" s="94"/>
    </row>
    <row r="156" spans="1:11" s="95" customFormat="1" ht="20.100000000000001" customHeight="1" x14ac:dyDescent="0.2">
      <c r="A156" s="99"/>
      <c r="F156" s="96"/>
      <c r="G156" s="94"/>
      <c r="H156" s="94"/>
      <c r="I156" s="94"/>
      <c r="J156" s="94"/>
      <c r="K156" s="94"/>
    </row>
    <row r="157" spans="1:11" s="95" customFormat="1" ht="20.100000000000001" customHeight="1" x14ac:dyDescent="0.2">
      <c r="A157" s="99"/>
      <c r="F157" s="96"/>
      <c r="G157" s="94"/>
      <c r="H157" s="94"/>
      <c r="I157" s="94"/>
      <c r="J157" s="94"/>
      <c r="K157" s="94"/>
    </row>
    <row r="158" spans="1:11" s="95" customFormat="1" ht="20.100000000000001" customHeight="1" x14ac:dyDescent="0.2">
      <c r="A158" s="99"/>
      <c r="F158" s="96"/>
      <c r="G158" s="94"/>
      <c r="H158" s="94"/>
      <c r="I158" s="94"/>
      <c r="J158" s="94"/>
      <c r="K158" s="94"/>
    </row>
    <row r="159" spans="1:11" s="95" customFormat="1" ht="20.100000000000001" customHeight="1" x14ac:dyDescent="0.2">
      <c r="A159" s="99"/>
      <c r="F159" s="96"/>
      <c r="G159" s="94"/>
      <c r="H159" s="94"/>
      <c r="I159" s="94"/>
      <c r="J159" s="94"/>
      <c r="K159" s="94"/>
    </row>
    <row r="160" spans="1:11" s="95" customFormat="1" ht="20.100000000000001" customHeight="1" x14ac:dyDescent="0.2">
      <c r="A160" s="99"/>
      <c r="F160" s="96"/>
      <c r="G160" s="94"/>
      <c r="H160" s="94"/>
      <c r="I160" s="94"/>
      <c r="J160" s="94"/>
      <c r="K160" s="94"/>
    </row>
    <row r="161" spans="1:11" s="95" customFormat="1" ht="20.100000000000001" customHeight="1" x14ac:dyDescent="0.2">
      <c r="A161" s="99"/>
      <c r="F161" s="96"/>
      <c r="G161" s="94"/>
      <c r="H161" s="94"/>
      <c r="I161" s="94"/>
      <c r="J161" s="94"/>
      <c r="K161" s="94"/>
    </row>
    <row r="162" spans="1:11" s="95" customFormat="1" ht="20.100000000000001" customHeight="1" x14ac:dyDescent="0.2">
      <c r="A162" s="99"/>
      <c r="F162" s="96"/>
      <c r="G162" s="94"/>
      <c r="H162" s="94"/>
      <c r="I162" s="94"/>
      <c r="J162" s="94"/>
      <c r="K162" s="94"/>
    </row>
    <row r="163" spans="1:11" s="95" customFormat="1" ht="20.100000000000001" customHeight="1" x14ac:dyDescent="0.2">
      <c r="A163" s="99"/>
      <c r="F163" s="96"/>
      <c r="G163" s="94"/>
      <c r="H163" s="94"/>
      <c r="I163" s="94"/>
      <c r="J163" s="94"/>
      <c r="K163" s="94"/>
    </row>
    <row r="164" spans="1:11" s="95" customFormat="1" ht="20.100000000000001" customHeight="1" x14ac:dyDescent="0.2">
      <c r="A164" s="99"/>
      <c r="F164" s="96"/>
      <c r="G164" s="94"/>
      <c r="H164" s="94"/>
      <c r="I164" s="94"/>
      <c r="J164" s="94"/>
      <c r="K164" s="94"/>
    </row>
    <row r="165" spans="1:11" s="95" customFormat="1" ht="20.100000000000001" customHeight="1" x14ac:dyDescent="0.2">
      <c r="A165" s="99"/>
      <c r="F165" s="96"/>
      <c r="G165" s="94"/>
      <c r="H165" s="94"/>
      <c r="I165" s="94"/>
      <c r="J165" s="94"/>
      <c r="K165" s="94"/>
    </row>
    <row r="166" spans="1:11" s="95" customFormat="1" ht="20.100000000000001" customHeight="1" x14ac:dyDescent="0.2">
      <c r="A166" s="99"/>
      <c r="B166" s="97"/>
      <c r="C166" s="97"/>
      <c r="F166" s="96"/>
      <c r="G166" s="94"/>
      <c r="H166" s="94"/>
      <c r="I166" s="94"/>
      <c r="J166" s="94"/>
      <c r="K166" s="94"/>
    </row>
    <row r="167" spans="1:11" s="95" customFormat="1" ht="20.100000000000001" customHeight="1" x14ac:dyDescent="0.2">
      <c r="A167" s="99"/>
      <c r="B167" s="97"/>
      <c r="C167" s="97"/>
      <c r="F167" s="96"/>
      <c r="G167" s="94"/>
      <c r="H167" s="94"/>
      <c r="I167" s="94"/>
      <c r="J167" s="94"/>
      <c r="K167" s="94"/>
    </row>
    <row r="168" spans="1:11" s="95" customFormat="1" ht="20.100000000000001" customHeight="1" x14ac:dyDescent="0.2">
      <c r="A168" s="99"/>
      <c r="B168" s="97"/>
      <c r="C168" s="97"/>
      <c r="F168" s="96"/>
      <c r="G168" s="94"/>
      <c r="H168" s="94"/>
      <c r="I168" s="94"/>
      <c r="J168" s="94"/>
      <c r="K168" s="94"/>
    </row>
    <row r="169" spans="1:11" s="95" customFormat="1" ht="20.100000000000001" customHeight="1" x14ac:dyDescent="0.2">
      <c r="A169" s="99"/>
      <c r="B169" s="97"/>
      <c r="C169" s="97"/>
      <c r="F169" s="96"/>
      <c r="G169" s="94"/>
      <c r="H169" s="94"/>
      <c r="I169" s="94"/>
      <c r="J169" s="94"/>
      <c r="K169" s="94"/>
    </row>
    <row r="170" spans="1:11" s="95" customFormat="1" ht="20.100000000000001" customHeight="1" x14ac:dyDescent="0.2">
      <c r="A170" s="99"/>
      <c r="B170" s="97"/>
      <c r="C170" s="97"/>
      <c r="F170" s="96"/>
      <c r="G170" s="94"/>
      <c r="H170" s="94"/>
      <c r="I170" s="94"/>
      <c r="J170" s="94"/>
      <c r="K170" s="94"/>
    </row>
    <row r="171" spans="1:11" s="95" customFormat="1" ht="20.100000000000001" customHeight="1" x14ac:dyDescent="0.2">
      <c r="A171" s="99"/>
      <c r="B171" s="97"/>
      <c r="C171" s="97"/>
      <c r="F171" s="96"/>
      <c r="G171" s="94"/>
      <c r="H171" s="94"/>
      <c r="I171" s="94"/>
      <c r="J171" s="94"/>
      <c r="K171" s="94"/>
    </row>
    <row r="172" spans="1:11" s="95" customFormat="1" ht="20.100000000000001" customHeight="1" x14ac:dyDescent="0.2">
      <c r="A172" s="99"/>
      <c r="B172" s="97"/>
      <c r="C172" s="97"/>
      <c r="F172" s="96"/>
      <c r="G172" s="94"/>
      <c r="H172" s="94"/>
      <c r="I172" s="94"/>
      <c r="J172" s="94"/>
      <c r="K172" s="94"/>
    </row>
    <row r="173" spans="1:11" s="95" customFormat="1" ht="20.100000000000001" customHeight="1" x14ac:dyDescent="0.2">
      <c r="A173" s="99"/>
      <c r="B173" s="97"/>
      <c r="C173" s="97"/>
      <c r="F173" s="96"/>
      <c r="G173" s="94"/>
      <c r="H173" s="94"/>
      <c r="I173" s="94"/>
      <c r="J173" s="94"/>
      <c r="K173" s="94"/>
    </row>
    <row r="174" spans="1:11" s="95" customFormat="1" ht="20.100000000000001" customHeight="1" x14ac:dyDescent="0.2">
      <c r="A174" s="99"/>
      <c r="B174" s="97"/>
      <c r="C174" s="97"/>
      <c r="F174" s="96"/>
      <c r="G174" s="94"/>
      <c r="H174" s="94"/>
      <c r="I174" s="94"/>
      <c r="J174" s="94"/>
      <c r="K174" s="94"/>
    </row>
    <row r="175" spans="1:11" s="95" customFormat="1" ht="20.100000000000001" customHeight="1" x14ac:dyDescent="0.2">
      <c r="A175" s="99"/>
      <c r="B175" s="97"/>
      <c r="C175" s="97"/>
      <c r="F175" s="96"/>
      <c r="G175" s="94"/>
      <c r="H175" s="94"/>
      <c r="I175" s="94"/>
      <c r="J175" s="94"/>
      <c r="K175" s="94"/>
    </row>
    <row r="176" spans="1:11" s="95" customFormat="1" ht="20.100000000000001" customHeight="1" x14ac:dyDescent="0.2">
      <c r="A176" s="99"/>
      <c r="F176" s="96"/>
      <c r="G176" s="94"/>
      <c r="H176" s="94"/>
      <c r="I176" s="94"/>
      <c r="J176" s="94"/>
      <c r="K176" s="94"/>
    </row>
    <row r="177" spans="1:11" s="95" customFormat="1" ht="20.100000000000001" customHeight="1" x14ac:dyDescent="0.2">
      <c r="A177" s="99"/>
      <c r="F177" s="96"/>
      <c r="G177" s="94"/>
      <c r="H177" s="94"/>
      <c r="I177" s="94"/>
      <c r="J177" s="94"/>
      <c r="K177" s="94"/>
    </row>
    <row r="178" spans="1:11" s="95" customFormat="1" ht="20.100000000000001" customHeight="1" x14ac:dyDescent="0.2">
      <c r="A178" s="99"/>
      <c r="F178" s="96"/>
      <c r="G178" s="94"/>
      <c r="H178" s="94"/>
      <c r="I178" s="94"/>
      <c r="J178" s="94"/>
      <c r="K178" s="94"/>
    </row>
    <row r="179" spans="1:11" s="95" customFormat="1" ht="20.100000000000001" customHeight="1" x14ac:dyDescent="0.2">
      <c r="A179" s="99"/>
      <c r="F179" s="96"/>
      <c r="G179" s="94"/>
      <c r="H179" s="94"/>
      <c r="I179" s="94"/>
      <c r="J179" s="94"/>
      <c r="K179" s="94"/>
    </row>
    <row r="180" spans="1:11" s="95" customFormat="1" ht="20.100000000000001" customHeight="1" x14ac:dyDescent="0.2">
      <c r="A180" s="99"/>
      <c r="F180" s="96"/>
      <c r="G180" s="94"/>
      <c r="H180" s="94"/>
      <c r="I180" s="94"/>
      <c r="J180" s="94"/>
      <c r="K180" s="94"/>
    </row>
    <row r="181" spans="1:11" s="95" customFormat="1" ht="20.100000000000001" customHeight="1" x14ac:dyDescent="0.2">
      <c r="A181" s="99"/>
      <c r="F181" s="96"/>
      <c r="G181" s="94"/>
      <c r="H181" s="94"/>
      <c r="I181" s="94"/>
      <c r="J181" s="94"/>
      <c r="K181" s="94"/>
    </row>
    <row r="182" spans="1:11" s="95" customFormat="1" ht="20.100000000000001" customHeight="1" x14ac:dyDescent="0.2">
      <c r="A182" s="99"/>
      <c r="F182" s="96"/>
      <c r="G182" s="94"/>
      <c r="H182" s="94"/>
      <c r="I182" s="94"/>
      <c r="J182" s="94"/>
      <c r="K182" s="94"/>
    </row>
    <row r="183" spans="1:11" s="95" customFormat="1" ht="20.100000000000001" customHeight="1" x14ac:dyDescent="0.2">
      <c r="A183" s="99"/>
      <c r="F183" s="96"/>
      <c r="G183" s="94"/>
      <c r="H183" s="94"/>
      <c r="I183" s="94"/>
      <c r="J183" s="94"/>
      <c r="K183" s="94"/>
    </row>
    <row r="184" spans="1:11" s="95" customFormat="1" ht="20.100000000000001" customHeight="1" x14ac:dyDescent="0.2">
      <c r="A184" s="99"/>
      <c r="F184" s="96"/>
      <c r="G184" s="94"/>
      <c r="H184" s="94"/>
      <c r="I184" s="94"/>
      <c r="J184" s="94"/>
      <c r="K184" s="94"/>
    </row>
    <row r="185" spans="1:11" s="95" customFormat="1" ht="20.100000000000001" customHeight="1" x14ac:dyDescent="0.2">
      <c r="A185" s="99"/>
      <c r="F185" s="96"/>
      <c r="G185" s="94"/>
      <c r="H185" s="94"/>
      <c r="I185" s="94"/>
      <c r="J185" s="94"/>
      <c r="K185" s="94"/>
    </row>
    <row r="186" spans="1:11" s="95" customFormat="1" ht="20.100000000000001" customHeight="1" x14ac:dyDescent="0.2">
      <c r="A186" s="99"/>
      <c r="F186" s="96"/>
      <c r="G186" s="94"/>
      <c r="H186" s="94"/>
      <c r="I186" s="94"/>
      <c r="J186" s="94"/>
      <c r="K186" s="94"/>
    </row>
    <row r="187" spans="1:11" s="95" customFormat="1" ht="20.100000000000001" customHeight="1" x14ac:dyDescent="0.2">
      <c r="A187" s="99"/>
      <c r="F187" s="96"/>
      <c r="G187" s="94"/>
      <c r="H187" s="94"/>
      <c r="I187" s="94"/>
      <c r="J187" s="94"/>
      <c r="K187" s="94"/>
    </row>
    <row r="188" spans="1:11" s="95" customFormat="1" ht="20.100000000000001" customHeight="1" x14ac:dyDescent="0.2">
      <c r="A188" s="99"/>
      <c r="F188" s="96"/>
      <c r="G188" s="94"/>
      <c r="H188" s="94"/>
      <c r="I188" s="94"/>
      <c r="J188" s="94"/>
      <c r="K188" s="94"/>
    </row>
    <row r="189" spans="1:11" s="95" customFormat="1" ht="20.100000000000001" customHeight="1" x14ac:dyDescent="0.2">
      <c r="A189" s="99"/>
      <c r="F189" s="96"/>
      <c r="G189" s="94"/>
      <c r="H189" s="94"/>
      <c r="I189" s="94"/>
      <c r="J189" s="94"/>
      <c r="K189" s="94"/>
    </row>
    <row r="190" spans="1:11" s="95" customFormat="1" ht="20.100000000000001" customHeight="1" x14ac:dyDescent="0.2">
      <c r="A190" s="99"/>
      <c r="F190" s="96"/>
      <c r="G190" s="94"/>
      <c r="H190" s="94"/>
      <c r="I190" s="94"/>
      <c r="J190" s="94"/>
      <c r="K190" s="94"/>
    </row>
    <row r="191" spans="1:11" s="95" customFormat="1" ht="20.100000000000001" customHeight="1" x14ac:dyDescent="0.2">
      <c r="A191" s="99"/>
      <c r="F191" s="96"/>
      <c r="G191" s="94"/>
      <c r="H191" s="94"/>
      <c r="I191" s="94"/>
      <c r="J191" s="94"/>
      <c r="K191" s="94"/>
    </row>
    <row r="192" spans="1:11" s="95" customFormat="1" ht="20.100000000000001" customHeight="1" x14ac:dyDescent="0.2">
      <c r="A192" s="99"/>
      <c r="F192" s="96"/>
      <c r="G192" s="94"/>
      <c r="H192" s="94"/>
      <c r="I192" s="94"/>
      <c r="J192" s="94"/>
      <c r="K192" s="94"/>
    </row>
    <row r="193" spans="1:11" s="95" customFormat="1" ht="20.100000000000001" customHeight="1" x14ac:dyDescent="0.2">
      <c r="A193" s="99"/>
      <c r="F193" s="96"/>
      <c r="G193" s="94"/>
      <c r="H193" s="94"/>
      <c r="I193" s="94"/>
      <c r="J193" s="94"/>
      <c r="K193" s="94"/>
    </row>
    <row r="194" spans="1:11" s="95" customFormat="1" ht="20.100000000000001" customHeight="1" x14ac:dyDescent="0.2">
      <c r="A194" s="99"/>
      <c r="F194" s="96"/>
      <c r="G194" s="94"/>
      <c r="H194" s="94"/>
      <c r="I194" s="94"/>
      <c r="J194" s="94"/>
      <c r="K194" s="94"/>
    </row>
    <row r="195" spans="1:11" s="95" customFormat="1" ht="20.100000000000001" customHeight="1" x14ac:dyDescent="0.2">
      <c r="A195" s="99"/>
      <c r="F195" s="96"/>
      <c r="G195" s="94"/>
      <c r="H195" s="94"/>
      <c r="I195" s="94"/>
      <c r="J195" s="94"/>
      <c r="K195" s="94"/>
    </row>
    <row r="196" spans="1:11" s="95" customFormat="1" ht="20.100000000000001" customHeight="1" x14ac:dyDescent="0.2">
      <c r="A196" s="99"/>
      <c r="F196" s="96"/>
      <c r="G196" s="94"/>
      <c r="H196" s="94"/>
      <c r="I196" s="94"/>
      <c r="J196" s="94"/>
      <c r="K196" s="94"/>
    </row>
    <row r="197" spans="1:11" s="95" customFormat="1" ht="20.100000000000001" customHeight="1" x14ac:dyDescent="0.2">
      <c r="A197" s="99"/>
      <c r="F197" s="96"/>
      <c r="G197" s="94"/>
      <c r="H197" s="94"/>
      <c r="I197" s="94"/>
      <c r="J197" s="94"/>
      <c r="K197" s="94"/>
    </row>
    <row r="198" spans="1:11" s="95" customFormat="1" ht="20.100000000000001" customHeight="1" x14ac:dyDescent="0.2">
      <c r="A198" s="99"/>
      <c r="F198" s="96"/>
      <c r="G198" s="94"/>
      <c r="H198" s="94"/>
      <c r="I198" s="94"/>
      <c r="J198" s="94"/>
      <c r="K198" s="94"/>
    </row>
    <row r="199" spans="1:11" s="95" customFormat="1" ht="20.100000000000001" customHeight="1" x14ac:dyDescent="0.2">
      <c r="A199" s="99"/>
      <c r="F199" s="96"/>
      <c r="G199" s="94"/>
      <c r="H199" s="94"/>
      <c r="I199" s="94"/>
      <c r="J199" s="94"/>
      <c r="K199" s="94"/>
    </row>
    <row r="200" spans="1:11" s="95" customFormat="1" ht="20.100000000000001" customHeight="1" x14ac:dyDescent="0.2">
      <c r="A200" s="99"/>
      <c r="F200" s="96"/>
      <c r="G200" s="94"/>
      <c r="H200" s="94"/>
      <c r="I200" s="94"/>
      <c r="J200" s="94"/>
      <c r="K200" s="94"/>
    </row>
    <row r="201" spans="1:11" s="95" customFormat="1" ht="20.100000000000001" customHeight="1" x14ac:dyDescent="0.2">
      <c r="A201" s="99"/>
      <c r="G201" s="94"/>
      <c r="H201" s="94"/>
      <c r="I201" s="94"/>
      <c r="J201" s="94"/>
      <c r="K201" s="94"/>
    </row>
    <row r="202" spans="1:11" s="95" customFormat="1" ht="20.100000000000001" customHeight="1" x14ac:dyDescent="0.2">
      <c r="A202" s="99"/>
      <c r="G202" s="94"/>
      <c r="H202" s="94"/>
      <c r="I202" s="94"/>
      <c r="J202" s="94"/>
      <c r="K202" s="94"/>
    </row>
    <row r="203" spans="1:11" s="95" customFormat="1" ht="20.100000000000001" customHeight="1" x14ac:dyDescent="0.2">
      <c r="A203" s="99"/>
      <c r="G203" s="94"/>
      <c r="H203" s="94"/>
      <c r="I203" s="94"/>
      <c r="J203" s="94"/>
      <c r="K203" s="94"/>
    </row>
    <row r="204" spans="1:11" s="95" customFormat="1" ht="20.100000000000001" customHeight="1" x14ac:dyDescent="0.2">
      <c r="A204" s="99"/>
      <c r="G204" s="94"/>
      <c r="H204" s="94"/>
      <c r="I204" s="94"/>
      <c r="J204" s="94"/>
      <c r="K204" s="94"/>
    </row>
    <row r="205" spans="1:11" s="95" customFormat="1" ht="20.100000000000001" customHeight="1" x14ac:dyDescent="0.2">
      <c r="A205" s="99"/>
      <c r="G205" s="94"/>
      <c r="H205" s="94"/>
      <c r="I205" s="94"/>
      <c r="J205" s="94"/>
      <c r="K205" s="94"/>
    </row>
    <row r="206" spans="1:11" s="95" customFormat="1" ht="20.100000000000001" customHeight="1" x14ac:dyDescent="0.2">
      <c r="A206" s="99"/>
      <c r="G206" s="94"/>
      <c r="H206" s="94"/>
      <c r="I206" s="94"/>
      <c r="J206" s="94"/>
      <c r="K206" s="94"/>
    </row>
    <row r="207" spans="1:11" s="95" customFormat="1" ht="20.100000000000001" customHeight="1" x14ac:dyDescent="0.2">
      <c r="A207" s="99"/>
      <c r="G207" s="94"/>
      <c r="H207" s="94"/>
      <c r="I207" s="94"/>
      <c r="J207" s="94"/>
      <c r="K207" s="94"/>
    </row>
    <row r="208" spans="1:11" s="95" customFormat="1" ht="20.100000000000001" customHeight="1" x14ac:dyDescent="0.2">
      <c r="A208" s="99"/>
      <c r="G208" s="94"/>
      <c r="H208" s="94"/>
      <c r="I208" s="94"/>
      <c r="J208" s="94"/>
      <c r="K208" s="94"/>
    </row>
    <row r="209" spans="1:11" s="95" customFormat="1" ht="20.100000000000001" customHeight="1" x14ac:dyDescent="0.2">
      <c r="A209" s="99"/>
      <c r="G209" s="94"/>
      <c r="H209" s="94"/>
      <c r="I209" s="94"/>
      <c r="J209" s="94"/>
      <c r="K209" s="94"/>
    </row>
    <row r="210" spans="1:11" s="95" customFormat="1" ht="20.100000000000001" customHeight="1" x14ac:dyDescent="0.2">
      <c r="A210" s="99"/>
      <c r="G210" s="94"/>
      <c r="H210" s="94"/>
      <c r="I210" s="94"/>
      <c r="J210" s="94"/>
      <c r="K210" s="94"/>
    </row>
    <row r="211" spans="1:11" s="95" customFormat="1" ht="20.100000000000001" customHeight="1" x14ac:dyDescent="0.2">
      <c r="A211" s="99"/>
      <c r="G211" s="94"/>
      <c r="H211" s="94"/>
      <c r="I211" s="94"/>
      <c r="J211" s="94"/>
      <c r="K211" s="94"/>
    </row>
    <row r="212" spans="1:11" s="95" customFormat="1" ht="20.100000000000001" customHeight="1" x14ac:dyDescent="0.2">
      <c r="A212" s="99"/>
      <c r="G212" s="94"/>
      <c r="H212" s="94"/>
      <c r="I212" s="94"/>
      <c r="J212" s="94"/>
      <c r="K212" s="94"/>
    </row>
    <row r="213" spans="1:11" s="95" customFormat="1" ht="20.100000000000001" customHeight="1" x14ac:dyDescent="0.2">
      <c r="A213" s="99"/>
      <c r="G213" s="94"/>
      <c r="H213" s="94"/>
      <c r="I213" s="94"/>
      <c r="J213" s="94"/>
      <c r="K213" s="94"/>
    </row>
    <row r="214" spans="1:11" s="95" customFormat="1" ht="20.100000000000001" customHeight="1" x14ac:dyDescent="0.2">
      <c r="A214" s="99"/>
      <c r="G214" s="94"/>
      <c r="H214" s="94"/>
      <c r="I214" s="94"/>
      <c r="J214" s="94"/>
      <c r="K214" s="94"/>
    </row>
    <row r="215" spans="1:11" s="95" customFormat="1" ht="20.100000000000001" customHeight="1" x14ac:dyDescent="0.2">
      <c r="A215" s="99"/>
      <c r="G215" s="94"/>
      <c r="H215" s="94"/>
      <c r="I215" s="94"/>
      <c r="J215" s="94"/>
      <c r="K215" s="94"/>
    </row>
    <row r="216" spans="1:11" s="95" customFormat="1" ht="20.100000000000001" customHeight="1" x14ac:dyDescent="0.2">
      <c r="A216" s="99"/>
      <c r="G216" s="94"/>
      <c r="H216" s="94"/>
      <c r="I216" s="94"/>
      <c r="J216" s="94"/>
      <c r="K216" s="94"/>
    </row>
    <row r="217" spans="1:11" s="95" customFormat="1" ht="20.100000000000001" customHeight="1" x14ac:dyDescent="0.2">
      <c r="A217" s="99"/>
      <c r="G217" s="94"/>
      <c r="H217" s="94"/>
      <c r="I217" s="94"/>
      <c r="J217" s="94"/>
      <c r="K217" s="94"/>
    </row>
    <row r="218" spans="1:11" s="95" customFormat="1" ht="20.100000000000001" customHeight="1" x14ac:dyDescent="0.2">
      <c r="A218" s="99"/>
      <c r="G218" s="94"/>
      <c r="H218" s="94"/>
      <c r="I218" s="94"/>
      <c r="J218" s="94"/>
      <c r="K218" s="94"/>
    </row>
    <row r="219" spans="1:11" s="95" customFormat="1" ht="20.100000000000001" customHeight="1" x14ac:dyDescent="0.2">
      <c r="A219" s="99"/>
      <c r="G219" s="94"/>
      <c r="H219" s="94"/>
      <c r="I219" s="94"/>
      <c r="J219" s="94"/>
      <c r="K219" s="94"/>
    </row>
    <row r="220" spans="1:11" s="95" customFormat="1" ht="20.100000000000001" customHeight="1" x14ac:dyDescent="0.2">
      <c r="A220" s="99"/>
      <c r="G220" s="94"/>
      <c r="H220" s="94"/>
      <c r="I220" s="94"/>
      <c r="J220" s="94"/>
      <c r="K220" s="94"/>
    </row>
    <row r="221" spans="1:11" s="95" customFormat="1" ht="20.100000000000001" customHeight="1" x14ac:dyDescent="0.2">
      <c r="A221" s="99"/>
      <c r="G221" s="94"/>
      <c r="H221" s="94"/>
      <c r="I221" s="94"/>
      <c r="J221" s="94"/>
      <c r="K221" s="94"/>
    </row>
    <row r="222" spans="1:11" s="95" customFormat="1" ht="20.100000000000001" customHeight="1" x14ac:dyDescent="0.2">
      <c r="A222" s="99"/>
      <c r="G222" s="94"/>
      <c r="H222" s="94"/>
      <c r="I222" s="94"/>
      <c r="J222" s="94"/>
      <c r="K222" s="94"/>
    </row>
    <row r="223" spans="1:11" s="95" customFormat="1" ht="20.100000000000001" customHeight="1" x14ac:dyDescent="0.2">
      <c r="A223" s="99"/>
      <c r="G223" s="94"/>
      <c r="H223" s="94"/>
      <c r="I223" s="94"/>
      <c r="J223" s="94"/>
      <c r="K223" s="94"/>
    </row>
    <row r="224" spans="1:11" s="95" customFormat="1" ht="20.100000000000001" customHeight="1" x14ac:dyDescent="0.2">
      <c r="A224" s="99"/>
      <c r="G224" s="94"/>
      <c r="H224" s="94"/>
      <c r="I224" s="94"/>
      <c r="J224" s="94"/>
      <c r="K224" s="94"/>
    </row>
    <row r="225" spans="1:11" s="95" customFormat="1" ht="20.100000000000001" customHeight="1" x14ac:dyDescent="0.2">
      <c r="A225" s="99"/>
      <c r="G225" s="94"/>
      <c r="H225" s="94"/>
      <c r="I225" s="94"/>
      <c r="J225" s="94"/>
      <c r="K225" s="94"/>
    </row>
    <row r="226" spans="1:11" s="95" customFormat="1" ht="20.100000000000001" customHeight="1" x14ac:dyDescent="0.2">
      <c r="A226" s="99"/>
      <c r="G226" s="94"/>
      <c r="H226" s="94"/>
      <c r="I226" s="94"/>
      <c r="J226" s="94"/>
      <c r="K226" s="94"/>
    </row>
    <row r="227" spans="1:11" s="95" customFormat="1" x14ac:dyDescent="0.2">
      <c r="A227" s="99"/>
      <c r="G227" s="94"/>
      <c r="H227" s="94"/>
      <c r="I227" s="94"/>
      <c r="J227" s="94"/>
      <c r="K227" s="94"/>
    </row>
    <row r="228" spans="1:11" s="95" customFormat="1" x14ac:dyDescent="0.2">
      <c r="A228" s="99"/>
      <c r="G228" s="94"/>
      <c r="H228" s="94"/>
      <c r="I228" s="94"/>
      <c r="J228" s="94"/>
      <c r="K228" s="94"/>
    </row>
    <row r="229" spans="1:11" s="95" customFormat="1" x14ac:dyDescent="0.2">
      <c r="A229" s="99"/>
      <c r="G229" s="94"/>
      <c r="H229" s="94"/>
      <c r="I229" s="94"/>
      <c r="J229" s="94"/>
      <c r="K229" s="94"/>
    </row>
    <row r="230" spans="1:11" s="95" customFormat="1" x14ac:dyDescent="0.2">
      <c r="A230" s="99"/>
      <c r="G230" s="94"/>
      <c r="H230" s="94"/>
      <c r="I230" s="94"/>
      <c r="J230" s="94"/>
      <c r="K230" s="94"/>
    </row>
    <row r="231" spans="1:11" s="95" customFormat="1" x14ac:dyDescent="0.2">
      <c r="A231" s="99"/>
      <c r="G231" s="94"/>
      <c r="H231" s="94"/>
      <c r="I231" s="94"/>
      <c r="J231" s="94"/>
      <c r="K231" s="94"/>
    </row>
    <row r="232" spans="1:11" s="95" customFormat="1" x14ac:dyDescent="0.2">
      <c r="A232" s="99"/>
      <c r="G232" s="94"/>
      <c r="H232" s="94"/>
      <c r="I232" s="94"/>
      <c r="J232" s="94"/>
      <c r="K232" s="94"/>
    </row>
    <row r="233" spans="1:11" s="95" customFormat="1" x14ac:dyDescent="0.2">
      <c r="A233" s="99"/>
      <c r="G233" s="94"/>
      <c r="H233" s="94"/>
      <c r="I233" s="94"/>
      <c r="J233" s="94"/>
      <c r="K233" s="94"/>
    </row>
    <row r="234" spans="1:11" s="95" customFormat="1" x14ac:dyDescent="0.2">
      <c r="A234" s="99"/>
      <c r="G234" s="94"/>
      <c r="H234" s="94"/>
      <c r="I234" s="94"/>
      <c r="J234" s="94"/>
      <c r="K234" s="94"/>
    </row>
    <row r="235" spans="1:11" s="95" customFormat="1" x14ac:dyDescent="0.2">
      <c r="A235" s="99"/>
      <c r="G235" s="94"/>
      <c r="H235" s="94"/>
      <c r="I235" s="94"/>
      <c r="J235" s="94"/>
      <c r="K235" s="94"/>
    </row>
    <row r="236" spans="1:11" s="95" customFormat="1" x14ac:dyDescent="0.2">
      <c r="A236" s="99"/>
      <c r="G236" s="94"/>
      <c r="H236" s="94"/>
      <c r="I236" s="94"/>
      <c r="J236" s="94"/>
      <c r="K236" s="94"/>
    </row>
    <row r="237" spans="1:11" s="95" customFormat="1" x14ac:dyDescent="0.2">
      <c r="A237" s="99"/>
      <c r="G237" s="94"/>
      <c r="H237" s="94"/>
      <c r="I237" s="94"/>
      <c r="J237" s="94"/>
      <c r="K237" s="94"/>
    </row>
    <row r="238" spans="1:11" s="95" customFormat="1" x14ac:dyDescent="0.2">
      <c r="A238" s="99"/>
      <c r="G238" s="94"/>
      <c r="H238" s="94"/>
      <c r="I238" s="94"/>
      <c r="J238" s="94"/>
      <c r="K238" s="94"/>
    </row>
    <row r="239" spans="1:11" s="95" customFormat="1" x14ac:dyDescent="0.2">
      <c r="A239" s="99"/>
      <c r="G239" s="94"/>
      <c r="H239" s="94"/>
      <c r="I239" s="94"/>
      <c r="J239" s="94"/>
      <c r="K239" s="94"/>
    </row>
    <row r="240" spans="1:11" s="95" customFormat="1" x14ac:dyDescent="0.2">
      <c r="A240" s="99"/>
      <c r="G240" s="94"/>
      <c r="H240" s="94"/>
      <c r="I240" s="94"/>
      <c r="J240" s="94"/>
      <c r="K240" s="94"/>
    </row>
    <row r="241" spans="1:11" s="95" customFormat="1" x14ac:dyDescent="0.2">
      <c r="A241" s="99"/>
      <c r="G241" s="94"/>
      <c r="H241" s="94"/>
      <c r="I241" s="94"/>
      <c r="J241" s="94"/>
      <c r="K241" s="94"/>
    </row>
    <row r="242" spans="1:11" s="95" customFormat="1" x14ac:dyDescent="0.2">
      <c r="A242" s="99"/>
      <c r="G242" s="94"/>
      <c r="H242" s="94"/>
      <c r="I242" s="94"/>
      <c r="J242" s="94"/>
      <c r="K242" s="94"/>
    </row>
    <row r="243" spans="1:11" s="95" customFormat="1" x14ac:dyDescent="0.2">
      <c r="A243" s="99"/>
      <c r="G243" s="94"/>
      <c r="H243" s="94"/>
      <c r="I243" s="94"/>
      <c r="J243" s="94"/>
      <c r="K243" s="94"/>
    </row>
    <row r="244" spans="1:11" s="95" customFormat="1" x14ac:dyDescent="0.2">
      <c r="A244" s="99"/>
      <c r="G244" s="94"/>
      <c r="H244" s="94"/>
      <c r="I244" s="94"/>
      <c r="J244" s="94"/>
      <c r="K244" s="94"/>
    </row>
    <row r="245" spans="1:11" s="95" customFormat="1" x14ac:dyDescent="0.2">
      <c r="A245" s="99"/>
      <c r="G245" s="94"/>
      <c r="H245" s="94"/>
      <c r="I245" s="94"/>
      <c r="J245" s="94"/>
      <c r="K245" s="94"/>
    </row>
    <row r="246" spans="1:11" s="95" customFormat="1" x14ac:dyDescent="0.2">
      <c r="A246" s="99"/>
      <c r="G246" s="94"/>
      <c r="H246" s="94"/>
      <c r="I246" s="94"/>
      <c r="J246" s="94"/>
      <c r="K246" s="94"/>
    </row>
    <row r="247" spans="1:11" s="95" customFormat="1" x14ac:dyDescent="0.2">
      <c r="A247" s="99"/>
      <c r="G247" s="94"/>
      <c r="H247" s="94"/>
      <c r="I247" s="94"/>
      <c r="J247" s="94"/>
      <c r="K247" s="94"/>
    </row>
    <row r="248" spans="1:11" s="95" customFormat="1" x14ac:dyDescent="0.2">
      <c r="A248" s="99"/>
      <c r="G248" s="94"/>
      <c r="H248" s="94"/>
      <c r="I248" s="94"/>
      <c r="J248" s="94"/>
      <c r="K248" s="94"/>
    </row>
    <row r="249" spans="1:11" s="95" customFormat="1" x14ac:dyDescent="0.2">
      <c r="A249" s="99"/>
      <c r="G249" s="94"/>
      <c r="H249" s="94"/>
      <c r="I249" s="94"/>
      <c r="J249" s="94"/>
      <c r="K249" s="94"/>
    </row>
    <row r="250" spans="1:11" s="95" customFormat="1" x14ac:dyDescent="0.2">
      <c r="A250" s="98"/>
      <c r="G250" s="94"/>
      <c r="H250" s="94"/>
      <c r="I250" s="94"/>
      <c r="J250" s="94"/>
      <c r="K250" s="94"/>
    </row>
    <row r="251" spans="1:11" s="95" customFormat="1" x14ac:dyDescent="0.25">
      <c r="A251" s="100"/>
      <c r="G251" s="94"/>
      <c r="H251" s="94"/>
      <c r="I251" s="94"/>
      <c r="J251" s="94"/>
      <c r="K251" s="94"/>
    </row>
    <row r="252" spans="1:11" s="95" customFormat="1" x14ac:dyDescent="0.25">
      <c r="A252" s="100"/>
      <c r="G252" s="94"/>
      <c r="H252" s="94"/>
      <c r="I252" s="94"/>
      <c r="J252" s="94"/>
      <c r="K252" s="94"/>
    </row>
    <row r="253" spans="1:11" s="84" customFormat="1" x14ac:dyDescent="0.25">
      <c r="A253" s="101"/>
      <c r="G253" s="83"/>
      <c r="H253" s="83"/>
      <c r="I253" s="83"/>
      <c r="J253" s="83"/>
      <c r="K253" s="83"/>
    </row>
    <row r="254" spans="1:11" s="84" customFormat="1" x14ac:dyDescent="0.25">
      <c r="A254" s="101"/>
      <c r="G254" s="83"/>
      <c r="H254" s="83"/>
      <c r="I254" s="83"/>
      <c r="J254" s="83"/>
      <c r="K254" s="83"/>
    </row>
    <row r="255" spans="1:11" s="84" customFormat="1" x14ac:dyDescent="0.25">
      <c r="A255" s="101"/>
      <c r="G255" s="83"/>
      <c r="H255" s="83"/>
      <c r="I255" s="83"/>
      <c r="J255" s="83"/>
      <c r="K255" s="83"/>
    </row>
    <row r="256" spans="1:11" s="84" customFormat="1" x14ac:dyDescent="0.25">
      <c r="A256" s="101"/>
      <c r="G256" s="83"/>
      <c r="H256" s="83"/>
      <c r="I256" s="83"/>
      <c r="J256" s="83"/>
      <c r="K256" s="83"/>
    </row>
    <row r="257" spans="1:11" s="84" customFormat="1" x14ac:dyDescent="0.25">
      <c r="A257" s="101"/>
      <c r="G257" s="83"/>
      <c r="H257" s="83"/>
      <c r="I257" s="83"/>
      <c r="J257" s="83"/>
      <c r="K257" s="83"/>
    </row>
    <row r="258" spans="1:11" s="84" customFormat="1" x14ac:dyDescent="0.25">
      <c r="A258" s="101"/>
      <c r="G258" s="83"/>
      <c r="H258" s="83"/>
      <c r="I258" s="83"/>
      <c r="J258" s="83"/>
      <c r="K258" s="83"/>
    </row>
    <row r="259" spans="1:11" s="84" customFormat="1" x14ac:dyDescent="0.25">
      <c r="A259" s="101"/>
      <c r="G259" s="83"/>
      <c r="H259" s="83"/>
      <c r="I259" s="83"/>
      <c r="J259" s="83"/>
      <c r="K259" s="83"/>
    </row>
    <row r="260" spans="1:11" s="84" customFormat="1" x14ac:dyDescent="0.25">
      <c r="A260" s="101"/>
      <c r="G260" s="83"/>
      <c r="H260" s="83"/>
      <c r="I260" s="83"/>
      <c r="J260" s="83"/>
      <c r="K260" s="83"/>
    </row>
    <row r="261" spans="1:11" s="84" customFormat="1" x14ac:dyDescent="0.25">
      <c r="A261" s="101"/>
      <c r="G261" s="83"/>
      <c r="H261" s="83"/>
      <c r="I261" s="83"/>
      <c r="J261" s="83"/>
      <c r="K261" s="83"/>
    </row>
    <row r="262" spans="1:11" s="84" customFormat="1" x14ac:dyDescent="0.25">
      <c r="A262" s="101"/>
      <c r="G262" s="83"/>
      <c r="H262" s="83"/>
      <c r="I262" s="83"/>
      <c r="J262" s="83"/>
      <c r="K262" s="83"/>
    </row>
    <row r="263" spans="1:11" s="84" customFormat="1" x14ac:dyDescent="0.25">
      <c r="A263" s="101"/>
      <c r="G263" s="83"/>
      <c r="H263" s="83"/>
      <c r="I263" s="83"/>
      <c r="J263" s="83"/>
      <c r="K263" s="83"/>
    </row>
    <row r="264" spans="1:11" s="84" customFormat="1" x14ac:dyDescent="0.25">
      <c r="A264" s="101"/>
      <c r="G264" s="83"/>
      <c r="H264" s="83"/>
      <c r="I264" s="83"/>
      <c r="J264" s="83"/>
      <c r="K264" s="83"/>
    </row>
    <row r="265" spans="1:11" s="84" customFormat="1" x14ac:dyDescent="0.25">
      <c r="A265" s="101"/>
      <c r="G265" s="83"/>
      <c r="H265" s="83"/>
      <c r="I265" s="83"/>
      <c r="J265" s="83"/>
      <c r="K265" s="83"/>
    </row>
    <row r="266" spans="1:11" s="84" customFormat="1" x14ac:dyDescent="0.25">
      <c r="A266" s="101"/>
      <c r="G266" s="83"/>
      <c r="H266" s="83"/>
      <c r="I266" s="83"/>
      <c r="J266" s="83"/>
      <c r="K266" s="83"/>
    </row>
    <row r="267" spans="1:11" s="84" customFormat="1" x14ac:dyDescent="0.25">
      <c r="A267" s="101"/>
      <c r="G267" s="83"/>
      <c r="H267" s="83"/>
      <c r="I267" s="83"/>
      <c r="J267" s="83"/>
      <c r="K267" s="83"/>
    </row>
    <row r="268" spans="1:11" s="84" customFormat="1" x14ac:dyDescent="0.25">
      <c r="A268" s="101"/>
      <c r="G268" s="83"/>
      <c r="H268" s="83"/>
      <c r="I268" s="83"/>
      <c r="J268" s="83"/>
      <c r="K268" s="83"/>
    </row>
    <row r="269" spans="1:11" s="84" customFormat="1" x14ac:dyDescent="0.25">
      <c r="A269" s="101"/>
      <c r="G269" s="83"/>
      <c r="H269" s="83"/>
      <c r="I269" s="83"/>
      <c r="J269" s="83"/>
      <c r="K269" s="83"/>
    </row>
    <row r="270" spans="1:11" s="84" customFormat="1" x14ac:dyDescent="0.25">
      <c r="A270" s="101"/>
      <c r="G270" s="83"/>
      <c r="H270" s="83"/>
      <c r="I270" s="83"/>
      <c r="J270" s="83"/>
      <c r="K270" s="83"/>
    </row>
    <row r="271" spans="1:11" s="84" customFormat="1" x14ac:dyDescent="0.25">
      <c r="A271" s="101"/>
      <c r="G271" s="83"/>
      <c r="H271" s="83"/>
      <c r="I271" s="83"/>
      <c r="J271" s="83"/>
      <c r="K271" s="83"/>
    </row>
    <row r="272" spans="1:11" s="84" customFormat="1" x14ac:dyDescent="0.25">
      <c r="A272" s="101"/>
      <c r="G272" s="83"/>
      <c r="H272" s="83"/>
      <c r="I272" s="83"/>
      <c r="J272" s="83"/>
      <c r="K272" s="83"/>
    </row>
    <row r="273" spans="1:11" s="84" customFormat="1" x14ac:dyDescent="0.25">
      <c r="A273" s="101"/>
      <c r="G273" s="83"/>
      <c r="H273" s="83"/>
      <c r="I273" s="83"/>
      <c r="J273" s="83"/>
      <c r="K273" s="83"/>
    </row>
    <row r="274" spans="1:11" s="84" customFormat="1" x14ac:dyDescent="0.25">
      <c r="A274" s="101"/>
      <c r="G274" s="83"/>
      <c r="H274" s="83"/>
      <c r="I274" s="83"/>
      <c r="J274" s="83"/>
      <c r="K274" s="83"/>
    </row>
    <row r="275" spans="1:11" s="84" customFormat="1" x14ac:dyDescent="0.25">
      <c r="A275" s="101"/>
      <c r="G275" s="83"/>
      <c r="H275" s="83"/>
      <c r="I275" s="83"/>
      <c r="J275" s="83"/>
      <c r="K275" s="83"/>
    </row>
    <row r="276" spans="1:11" s="84" customFormat="1" x14ac:dyDescent="0.25">
      <c r="A276" s="101"/>
      <c r="G276" s="83"/>
      <c r="H276" s="83"/>
      <c r="I276" s="83"/>
      <c r="J276" s="83"/>
      <c r="K276" s="83"/>
    </row>
    <row r="277" spans="1:11" s="84" customFormat="1" x14ac:dyDescent="0.25">
      <c r="A277" s="101"/>
      <c r="G277" s="83"/>
      <c r="H277" s="83"/>
      <c r="I277" s="83"/>
      <c r="J277" s="83"/>
      <c r="K277" s="83"/>
    </row>
    <row r="278" spans="1:11" s="84" customFormat="1" x14ac:dyDescent="0.25">
      <c r="A278" s="101"/>
      <c r="G278" s="83"/>
      <c r="H278" s="83"/>
      <c r="I278" s="83"/>
      <c r="J278" s="83"/>
      <c r="K278" s="83"/>
    </row>
    <row r="279" spans="1:11" s="84" customFormat="1" x14ac:dyDescent="0.25">
      <c r="A279" s="101"/>
      <c r="G279" s="83"/>
      <c r="H279" s="83"/>
      <c r="I279" s="83"/>
      <c r="J279" s="83"/>
      <c r="K279" s="83"/>
    </row>
    <row r="280" spans="1:11" s="84" customFormat="1" x14ac:dyDescent="0.25">
      <c r="A280" s="101"/>
      <c r="G280" s="83"/>
      <c r="H280" s="83"/>
      <c r="I280" s="83"/>
      <c r="J280" s="83"/>
      <c r="K280" s="83"/>
    </row>
    <row r="281" spans="1:11" s="84" customFormat="1" x14ac:dyDescent="0.25">
      <c r="A281" s="101"/>
      <c r="G281" s="83"/>
      <c r="H281" s="83"/>
      <c r="I281" s="83"/>
      <c r="J281" s="83"/>
      <c r="K281" s="83"/>
    </row>
    <row r="282" spans="1:11" s="84" customFormat="1" x14ac:dyDescent="0.25">
      <c r="A282" s="101"/>
      <c r="G282" s="83"/>
      <c r="H282" s="83"/>
      <c r="I282" s="83"/>
      <c r="J282" s="83"/>
      <c r="K282" s="83"/>
    </row>
    <row r="283" spans="1:11" s="84" customFormat="1" x14ac:dyDescent="0.25">
      <c r="A283" s="101"/>
      <c r="G283" s="83"/>
      <c r="H283" s="83"/>
      <c r="I283" s="83"/>
      <c r="J283" s="83"/>
      <c r="K283" s="83"/>
    </row>
    <row r="284" spans="1:11" s="84" customFormat="1" x14ac:dyDescent="0.25">
      <c r="A284" s="101"/>
      <c r="G284" s="83"/>
      <c r="H284" s="83"/>
      <c r="I284" s="83"/>
      <c r="J284" s="83"/>
      <c r="K284" s="83"/>
    </row>
    <row r="285" spans="1:11" s="84" customFormat="1" x14ac:dyDescent="0.25">
      <c r="A285" s="101"/>
      <c r="G285" s="83"/>
      <c r="H285" s="83"/>
      <c r="I285" s="83"/>
      <c r="J285" s="83"/>
      <c r="K285" s="83"/>
    </row>
    <row r="286" spans="1:11" s="84" customFormat="1" x14ac:dyDescent="0.25">
      <c r="A286" s="101"/>
      <c r="G286" s="83"/>
      <c r="H286" s="83"/>
      <c r="I286" s="83"/>
      <c r="J286" s="83"/>
      <c r="K286" s="83"/>
    </row>
    <row r="287" spans="1:11" s="84" customFormat="1" x14ac:dyDescent="0.25">
      <c r="A287" s="101"/>
      <c r="G287" s="83"/>
      <c r="H287" s="83"/>
      <c r="I287" s="83"/>
      <c r="J287" s="83"/>
      <c r="K287" s="83"/>
    </row>
    <row r="288" spans="1:11" s="84" customFormat="1" x14ac:dyDescent="0.25">
      <c r="A288" s="101"/>
      <c r="G288" s="83"/>
      <c r="H288" s="83"/>
      <c r="I288" s="83"/>
      <c r="J288" s="83"/>
      <c r="K288" s="83"/>
    </row>
    <row r="289" spans="1:11" s="84" customFormat="1" x14ac:dyDescent="0.25">
      <c r="A289" s="101"/>
      <c r="G289" s="83"/>
      <c r="H289" s="83"/>
      <c r="I289" s="83"/>
      <c r="J289" s="83"/>
      <c r="K289" s="83"/>
    </row>
    <row r="290" spans="1:11" s="84" customFormat="1" x14ac:dyDescent="0.25">
      <c r="A290" s="101"/>
      <c r="G290" s="83"/>
      <c r="H290" s="83"/>
      <c r="I290" s="83"/>
      <c r="J290" s="83"/>
      <c r="K290" s="83"/>
    </row>
    <row r="291" spans="1:11" s="84" customFormat="1" x14ac:dyDescent="0.25">
      <c r="A291" s="101"/>
      <c r="G291" s="83"/>
      <c r="H291" s="83"/>
      <c r="I291" s="83"/>
      <c r="J291" s="83"/>
      <c r="K291" s="83"/>
    </row>
    <row r="292" spans="1:11" s="84" customFormat="1" x14ac:dyDescent="0.25">
      <c r="A292" s="101"/>
      <c r="G292" s="83"/>
      <c r="H292" s="83"/>
      <c r="I292" s="83"/>
      <c r="J292" s="83"/>
      <c r="K292" s="83"/>
    </row>
    <row r="293" spans="1:11" s="84" customFormat="1" x14ac:dyDescent="0.25">
      <c r="A293" s="101"/>
      <c r="G293" s="83"/>
      <c r="H293" s="83"/>
      <c r="I293" s="83"/>
      <c r="J293" s="83"/>
      <c r="K293" s="83"/>
    </row>
    <row r="294" spans="1:11" s="84" customFormat="1" x14ac:dyDescent="0.25">
      <c r="A294" s="101"/>
      <c r="G294" s="83"/>
      <c r="H294" s="83"/>
      <c r="I294" s="83"/>
      <c r="J294" s="83"/>
      <c r="K294" s="83"/>
    </row>
    <row r="295" spans="1:11" s="84" customFormat="1" x14ac:dyDescent="0.25">
      <c r="A295" s="101"/>
      <c r="G295" s="83"/>
      <c r="H295" s="83"/>
      <c r="I295" s="83"/>
      <c r="J295" s="83"/>
      <c r="K295" s="83"/>
    </row>
    <row r="296" spans="1:11" s="84" customFormat="1" x14ac:dyDescent="0.25">
      <c r="A296" s="101"/>
      <c r="G296" s="83"/>
      <c r="H296" s="83"/>
      <c r="I296" s="83"/>
      <c r="J296" s="83"/>
      <c r="K296" s="83"/>
    </row>
    <row r="297" spans="1:11" s="84" customFormat="1" x14ac:dyDescent="0.25">
      <c r="A297" s="101"/>
      <c r="G297" s="83"/>
      <c r="H297" s="83"/>
      <c r="I297" s="83"/>
      <c r="J297" s="83"/>
      <c r="K297" s="83"/>
    </row>
    <row r="298" spans="1:11" s="84" customFormat="1" x14ac:dyDescent="0.25">
      <c r="A298" s="101"/>
      <c r="G298" s="83"/>
      <c r="H298" s="83"/>
      <c r="I298" s="83"/>
      <c r="J298" s="83"/>
      <c r="K298" s="83"/>
    </row>
    <row r="299" spans="1:11" s="84" customFormat="1" x14ac:dyDescent="0.25">
      <c r="A299" s="101"/>
      <c r="G299" s="83"/>
      <c r="H299" s="83"/>
      <c r="I299" s="83"/>
      <c r="J299" s="83"/>
      <c r="K299" s="83"/>
    </row>
    <row r="300" spans="1:11" s="84" customFormat="1" x14ac:dyDescent="0.25">
      <c r="A300" s="101"/>
      <c r="G300" s="83"/>
      <c r="H300" s="83"/>
      <c r="I300" s="83"/>
      <c r="J300" s="83"/>
      <c r="K300" s="83"/>
    </row>
    <row r="301" spans="1:11" s="84" customFormat="1" x14ac:dyDescent="0.25">
      <c r="A301" s="101"/>
      <c r="G301" s="83"/>
      <c r="H301" s="83"/>
      <c r="I301" s="83"/>
      <c r="J301" s="83"/>
      <c r="K301" s="83"/>
    </row>
    <row r="302" spans="1:11" s="84" customFormat="1" x14ac:dyDescent="0.25">
      <c r="A302" s="101"/>
      <c r="G302" s="83"/>
      <c r="H302" s="83"/>
      <c r="I302" s="83"/>
      <c r="J302" s="83"/>
      <c r="K302" s="83"/>
    </row>
    <row r="303" spans="1:11" s="84" customFormat="1" x14ac:dyDescent="0.25">
      <c r="A303" s="101"/>
      <c r="G303" s="83"/>
      <c r="H303" s="83"/>
      <c r="I303" s="83"/>
      <c r="J303" s="83"/>
      <c r="K303" s="83"/>
    </row>
    <row r="304" spans="1:11" s="84" customFormat="1" x14ac:dyDescent="0.25">
      <c r="A304" s="101"/>
      <c r="G304" s="83"/>
      <c r="H304" s="83"/>
      <c r="I304" s="83"/>
      <c r="J304" s="83"/>
      <c r="K304" s="83"/>
    </row>
    <row r="305" spans="1:11" s="84" customFormat="1" x14ac:dyDescent="0.25">
      <c r="A305" s="101"/>
      <c r="G305" s="83"/>
      <c r="H305" s="83"/>
      <c r="I305" s="83"/>
      <c r="J305" s="83"/>
      <c r="K305" s="83"/>
    </row>
    <row r="306" spans="1:11" s="84" customFormat="1" x14ac:dyDescent="0.25">
      <c r="A306" s="101"/>
      <c r="G306" s="83"/>
      <c r="H306" s="83"/>
      <c r="I306" s="83"/>
      <c r="J306" s="83"/>
      <c r="K306" s="83"/>
    </row>
    <row r="307" spans="1:11" s="84" customFormat="1" x14ac:dyDescent="0.25">
      <c r="A307" s="101"/>
      <c r="G307" s="83"/>
      <c r="H307" s="83"/>
      <c r="I307" s="83"/>
      <c r="J307" s="83"/>
      <c r="K307" s="83"/>
    </row>
    <row r="308" spans="1:11" s="84" customFormat="1" x14ac:dyDescent="0.25">
      <c r="A308" s="101"/>
      <c r="G308" s="83"/>
      <c r="H308" s="83"/>
      <c r="I308" s="83"/>
      <c r="J308" s="83"/>
      <c r="K308" s="83"/>
    </row>
    <row r="309" spans="1:11" s="84" customFormat="1" x14ac:dyDescent="0.25">
      <c r="A309" s="101"/>
      <c r="G309" s="83"/>
      <c r="H309" s="83"/>
      <c r="I309" s="83"/>
      <c r="J309" s="83"/>
      <c r="K309" s="83"/>
    </row>
    <row r="310" spans="1:11" s="84" customFormat="1" x14ac:dyDescent="0.25">
      <c r="A310" s="101"/>
      <c r="G310" s="83"/>
      <c r="H310" s="83"/>
      <c r="I310" s="83"/>
      <c r="J310" s="83"/>
      <c r="K310" s="83"/>
    </row>
    <row r="311" spans="1:11" s="84" customFormat="1" x14ac:dyDescent="0.25">
      <c r="A311" s="101"/>
      <c r="G311" s="83"/>
      <c r="H311" s="83"/>
      <c r="I311" s="83"/>
      <c r="J311" s="83"/>
      <c r="K311" s="83"/>
    </row>
    <row r="312" spans="1:11" s="84" customFormat="1" x14ac:dyDescent="0.25">
      <c r="A312" s="101"/>
      <c r="G312" s="83"/>
      <c r="H312" s="83"/>
      <c r="I312" s="83"/>
      <c r="J312" s="83"/>
      <c r="K312" s="83"/>
    </row>
    <row r="313" spans="1:11" s="84" customFormat="1" x14ac:dyDescent="0.25">
      <c r="A313" s="101"/>
      <c r="G313" s="83"/>
      <c r="H313" s="83"/>
      <c r="I313" s="83"/>
      <c r="J313" s="83"/>
      <c r="K313" s="83"/>
    </row>
    <row r="314" spans="1:11" s="84" customFormat="1" x14ac:dyDescent="0.25">
      <c r="A314" s="101"/>
      <c r="G314" s="83"/>
      <c r="H314" s="83"/>
      <c r="I314" s="83"/>
      <c r="J314" s="83"/>
      <c r="K314" s="83"/>
    </row>
    <row r="315" spans="1:11" s="84" customFormat="1" x14ac:dyDescent="0.25">
      <c r="A315" s="101"/>
      <c r="G315" s="83"/>
      <c r="H315" s="83"/>
      <c r="I315" s="83"/>
      <c r="J315" s="83"/>
      <c r="K315" s="83"/>
    </row>
    <row r="316" spans="1:11" s="84" customFormat="1" x14ac:dyDescent="0.25">
      <c r="A316" s="101"/>
      <c r="G316" s="83"/>
      <c r="H316" s="83"/>
      <c r="I316" s="83"/>
      <c r="J316" s="83"/>
      <c r="K316" s="83"/>
    </row>
    <row r="317" spans="1:11" s="84" customFormat="1" x14ac:dyDescent="0.25">
      <c r="A317" s="101"/>
      <c r="G317" s="83"/>
      <c r="H317" s="83"/>
      <c r="I317" s="83"/>
      <c r="J317" s="83"/>
      <c r="K317" s="83"/>
    </row>
    <row r="318" spans="1:11" s="84" customFormat="1" x14ac:dyDescent="0.25">
      <c r="A318" s="101"/>
      <c r="G318" s="83"/>
      <c r="H318" s="83"/>
      <c r="I318" s="83"/>
      <c r="J318" s="83"/>
      <c r="K318" s="83"/>
    </row>
    <row r="319" spans="1:11" s="84" customFormat="1" x14ac:dyDescent="0.25">
      <c r="A319" s="101"/>
      <c r="G319" s="83"/>
      <c r="H319" s="83"/>
      <c r="I319" s="83"/>
      <c r="J319" s="83"/>
      <c r="K319" s="83"/>
    </row>
    <row r="320" spans="1:11" s="84" customFormat="1" x14ac:dyDescent="0.25">
      <c r="A320" s="101"/>
      <c r="G320" s="83"/>
      <c r="H320" s="83"/>
      <c r="I320" s="83"/>
      <c r="J320" s="83"/>
      <c r="K320" s="83"/>
    </row>
    <row r="321" spans="1:11" s="84" customFormat="1" x14ac:dyDescent="0.25">
      <c r="A321" s="101"/>
      <c r="G321" s="83"/>
      <c r="H321" s="83"/>
      <c r="I321" s="83"/>
      <c r="J321" s="83"/>
      <c r="K321" s="83"/>
    </row>
    <row r="322" spans="1:11" s="84" customFormat="1" x14ac:dyDescent="0.25">
      <c r="A322" s="101"/>
      <c r="G322" s="83"/>
      <c r="H322" s="83"/>
      <c r="I322" s="83"/>
      <c r="J322" s="83"/>
      <c r="K322" s="83"/>
    </row>
    <row r="323" spans="1:11" s="84" customFormat="1" x14ac:dyDescent="0.25">
      <c r="A323" s="101"/>
      <c r="G323" s="83"/>
      <c r="H323" s="83"/>
      <c r="I323" s="83"/>
      <c r="J323" s="83"/>
      <c r="K323" s="83"/>
    </row>
    <row r="324" spans="1:11" s="84" customFormat="1" x14ac:dyDescent="0.25">
      <c r="A324" s="101"/>
      <c r="G324" s="83"/>
      <c r="H324" s="83"/>
      <c r="I324" s="83"/>
      <c r="J324" s="83"/>
      <c r="K324" s="83"/>
    </row>
    <row r="325" spans="1:11" s="84" customFormat="1" x14ac:dyDescent="0.25">
      <c r="A325" s="101"/>
      <c r="G325" s="83"/>
      <c r="H325" s="83"/>
      <c r="I325" s="83"/>
      <c r="J325" s="83"/>
      <c r="K325" s="83"/>
    </row>
    <row r="326" spans="1:11" s="84" customFormat="1" x14ac:dyDescent="0.25">
      <c r="A326" s="101"/>
      <c r="G326" s="83"/>
      <c r="H326" s="83"/>
      <c r="I326" s="83"/>
      <c r="J326" s="83"/>
      <c r="K326" s="83"/>
    </row>
    <row r="327" spans="1:11" s="84" customFormat="1" x14ac:dyDescent="0.25">
      <c r="A327" s="101"/>
      <c r="G327" s="83"/>
      <c r="H327" s="83"/>
      <c r="I327" s="83"/>
      <c r="J327" s="83"/>
      <c r="K327" s="83"/>
    </row>
    <row r="328" spans="1:11" s="84" customFormat="1" x14ac:dyDescent="0.25">
      <c r="A328" s="101"/>
      <c r="G328" s="83"/>
      <c r="H328" s="83"/>
      <c r="I328" s="83"/>
      <c r="J328" s="83"/>
      <c r="K328" s="83"/>
    </row>
    <row r="329" spans="1:11" s="84" customFormat="1" x14ac:dyDescent="0.25">
      <c r="A329" s="101"/>
      <c r="G329" s="83"/>
      <c r="H329" s="83"/>
      <c r="I329" s="83"/>
      <c r="J329" s="83"/>
      <c r="K329" s="83"/>
    </row>
    <row r="330" spans="1:11" s="84" customFormat="1" x14ac:dyDescent="0.25">
      <c r="A330" s="101"/>
      <c r="G330" s="83"/>
      <c r="H330" s="83"/>
      <c r="I330" s="83"/>
      <c r="J330" s="83"/>
      <c r="K330" s="83"/>
    </row>
    <row r="331" spans="1:11" s="84" customFormat="1" x14ac:dyDescent="0.25">
      <c r="A331" s="101"/>
      <c r="G331" s="83"/>
      <c r="H331" s="83"/>
      <c r="I331" s="83"/>
      <c r="J331" s="83"/>
      <c r="K331" s="83"/>
    </row>
    <row r="332" spans="1:11" s="84" customFormat="1" x14ac:dyDescent="0.2">
      <c r="A332" s="102"/>
      <c r="G332" s="83"/>
      <c r="H332" s="83"/>
      <c r="I332" s="83"/>
      <c r="J332" s="83"/>
      <c r="K332" s="83"/>
    </row>
    <row r="333" spans="1:11" s="84" customFormat="1" x14ac:dyDescent="0.2">
      <c r="A333" s="102"/>
      <c r="G333" s="83"/>
      <c r="H333" s="83"/>
      <c r="I333" s="83"/>
      <c r="J333" s="83"/>
      <c r="K333" s="83"/>
    </row>
    <row r="334" spans="1:11" s="84" customFormat="1" x14ac:dyDescent="0.2">
      <c r="A334" s="102"/>
      <c r="G334" s="83"/>
      <c r="H334" s="83"/>
      <c r="I334" s="83"/>
      <c r="J334" s="83"/>
      <c r="K334" s="83"/>
    </row>
    <row r="335" spans="1:11" s="84" customFormat="1" x14ac:dyDescent="0.2">
      <c r="A335" s="102"/>
      <c r="G335" s="83"/>
      <c r="H335" s="83"/>
      <c r="I335" s="83"/>
      <c r="J335" s="83"/>
      <c r="K335" s="83"/>
    </row>
    <row r="336" spans="1:11" s="84" customFormat="1" x14ac:dyDescent="0.2">
      <c r="A336" s="102"/>
      <c r="G336" s="83"/>
      <c r="H336" s="83"/>
      <c r="I336" s="83"/>
      <c r="J336" s="83"/>
      <c r="K336" s="83"/>
    </row>
    <row r="337" spans="1:11" s="85" customFormat="1" x14ac:dyDescent="0.2">
      <c r="A337" s="103"/>
      <c r="B337" s="104"/>
      <c r="C337" s="104"/>
      <c r="D337" s="104"/>
      <c r="E337" s="104"/>
      <c r="F337" s="104"/>
      <c r="G337" s="87"/>
      <c r="H337" s="87"/>
      <c r="I337" s="87"/>
      <c r="J337" s="87"/>
      <c r="K337" s="87"/>
    </row>
  </sheetData>
  <sheetProtection algorithmName="SHA-512" hashValue="50o4q10jA2++peONsT5QHbUZXdxkCwEOhUIAKSBqk9TobfU+4V6QeiYKtQy5dIp8Nenl8mCicA4oDolJBZAfJA==" saltValue="TfxAnEELjwqVHXxLydjXJA==" spinCount="100000" sheet="1" objects="1" scenarios="1"/>
  <mergeCells count="97">
    <mergeCell ref="G129:H129"/>
    <mergeCell ref="H130:I134"/>
    <mergeCell ref="C132:D132"/>
    <mergeCell ref="C133:D133"/>
    <mergeCell ref="E130:E134"/>
    <mergeCell ref="A124:A125"/>
    <mergeCell ref="H124:I125"/>
    <mergeCell ref="A127:A128"/>
    <mergeCell ref="H127:I128"/>
    <mergeCell ref="A115:A116"/>
    <mergeCell ref="H115:I116"/>
    <mergeCell ref="A118:A119"/>
    <mergeCell ref="H118:I119"/>
    <mergeCell ref="A121:A122"/>
    <mergeCell ref="H121:I122"/>
    <mergeCell ref="A112:A113"/>
    <mergeCell ref="H112:I113"/>
    <mergeCell ref="A99:A100"/>
    <mergeCell ref="H99:I100"/>
    <mergeCell ref="A102:A103"/>
    <mergeCell ref="H102:I103"/>
    <mergeCell ref="A105:A106"/>
    <mergeCell ref="H105:I106"/>
    <mergeCell ref="A107:F107"/>
    <mergeCell ref="G107:I107"/>
    <mergeCell ref="A108:F108"/>
    <mergeCell ref="A109:A110"/>
    <mergeCell ref="H109:I110"/>
    <mergeCell ref="A90:A91"/>
    <mergeCell ref="H90:I91"/>
    <mergeCell ref="A93:A94"/>
    <mergeCell ref="H93:I94"/>
    <mergeCell ref="A96:A97"/>
    <mergeCell ref="H96:I97"/>
    <mergeCell ref="A81:A82"/>
    <mergeCell ref="H81:I82"/>
    <mergeCell ref="A84:A85"/>
    <mergeCell ref="H84:I85"/>
    <mergeCell ref="A87:A88"/>
    <mergeCell ref="H87:I88"/>
    <mergeCell ref="A72:A73"/>
    <mergeCell ref="H72:I73"/>
    <mergeCell ref="A75:A76"/>
    <mergeCell ref="H75:I76"/>
    <mergeCell ref="A78:A79"/>
    <mergeCell ref="H78:I79"/>
    <mergeCell ref="A63:A64"/>
    <mergeCell ref="H63:I64"/>
    <mergeCell ref="A66:A67"/>
    <mergeCell ref="H66:I67"/>
    <mergeCell ref="A69:A70"/>
    <mergeCell ref="H69:I70"/>
    <mergeCell ref="A54:A55"/>
    <mergeCell ref="H54:I55"/>
    <mergeCell ref="A57:A58"/>
    <mergeCell ref="H57:I58"/>
    <mergeCell ref="A60:A61"/>
    <mergeCell ref="H60:I61"/>
    <mergeCell ref="A50:A51"/>
    <mergeCell ref="H50:I51"/>
    <mergeCell ref="A52:F52"/>
    <mergeCell ref="G52:I52"/>
    <mergeCell ref="A53:F53"/>
    <mergeCell ref="H44:I45"/>
    <mergeCell ref="A44:A45"/>
    <mergeCell ref="H47:I48"/>
    <mergeCell ref="A47:A48"/>
    <mergeCell ref="A38:A39"/>
    <mergeCell ref="A3:I3"/>
    <mergeCell ref="H38:I39"/>
    <mergeCell ref="H41:I42"/>
    <mergeCell ref="A41:A42"/>
    <mergeCell ref="A32:A33"/>
    <mergeCell ref="H32:I33"/>
    <mergeCell ref="A35:A36"/>
    <mergeCell ref="H35:I36"/>
    <mergeCell ref="A26:A27"/>
    <mergeCell ref="H26:I27"/>
    <mergeCell ref="A29:A30"/>
    <mergeCell ref="H29:I30"/>
    <mergeCell ref="A20:A21"/>
    <mergeCell ref="H20:I21"/>
    <mergeCell ref="A23:A24"/>
    <mergeCell ref="H23:I24"/>
    <mergeCell ref="A17:A18"/>
    <mergeCell ref="H17:I18"/>
    <mergeCell ref="A7:F7"/>
    <mergeCell ref="A8:A9"/>
    <mergeCell ref="H8:I9"/>
    <mergeCell ref="A11:A12"/>
    <mergeCell ref="H11:I12"/>
    <mergeCell ref="A4:F4"/>
    <mergeCell ref="A5:F5"/>
    <mergeCell ref="A6:F6"/>
    <mergeCell ref="G6:I6"/>
    <mergeCell ref="A14:A15"/>
    <mergeCell ref="H14:I15"/>
  </mergeCells>
  <dataValidations count="1">
    <dataValidation type="list" allowBlank="1" showInputMessage="1" showErrorMessage="1" sqref="B13 B25 B59 B71 B114 B126" xr:uid="{64F289AD-D837-431F-AD5E-4703E87787FB}">
      <formula1>$E$139:$E$157</formula1>
    </dataValidation>
  </dataValidations>
  <pageMargins left="0.25" right="0.25" top="0.75" bottom="0.75" header="0.3" footer="0.3"/>
  <pageSetup paperSize="9" scale="62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9"/>
  <sheetViews>
    <sheetView workbookViewId="0">
      <selection activeCell="A15" sqref="A15"/>
    </sheetView>
  </sheetViews>
  <sheetFormatPr baseColWidth="10" defaultColWidth="11" defaultRowHeight="14.85" customHeight="1" x14ac:dyDescent="0.2"/>
  <cols>
    <col min="1" max="1" width="64.125" style="1" bestFit="1" customWidth="1"/>
    <col min="2" max="2" width="106.375" style="1" bestFit="1" customWidth="1"/>
    <col min="3" max="16384" width="11" style="1"/>
  </cols>
  <sheetData>
    <row r="1" spans="1:3" ht="14.85" customHeight="1" x14ac:dyDescent="0.2">
      <c r="A1" s="2" t="s">
        <v>3</v>
      </c>
      <c r="B1" s="5" t="s">
        <v>44</v>
      </c>
      <c r="C1" s="7" t="s">
        <v>46</v>
      </c>
    </row>
    <row r="2" spans="1:3" ht="14.85" customHeight="1" x14ac:dyDescent="0.2">
      <c r="A2" s="2" t="s">
        <v>4</v>
      </c>
      <c r="B2" s="4" t="s">
        <v>14</v>
      </c>
      <c r="C2" s="7" t="s">
        <v>29</v>
      </c>
    </row>
    <row r="3" spans="1:3" ht="14.85" customHeight="1" x14ac:dyDescent="0.2">
      <c r="A3" s="2" t="s">
        <v>50</v>
      </c>
      <c r="B3" s="4" t="s">
        <v>15</v>
      </c>
      <c r="C3" s="7" t="s">
        <v>31</v>
      </c>
    </row>
    <row r="4" spans="1:3" ht="14.85" customHeight="1" x14ac:dyDescent="0.2">
      <c r="A4" s="2" t="s">
        <v>5</v>
      </c>
      <c r="B4" s="4" t="s">
        <v>61</v>
      </c>
    </row>
    <row r="5" spans="1:3" ht="14.85" customHeight="1" x14ac:dyDescent="0.2">
      <c r="A5" s="2" t="s">
        <v>6</v>
      </c>
      <c r="B5" s="4" t="s">
        <v>16</v>
      </c>
      <c r="C5" s="7" t="s">
        <v>46</v>
      </c>
    </row>
    <row r="6" spans="1:3" ht="14.85" customHeight="1" x14ac:dyDescent="0.2">
      <c r="A6" s="2" t="s">
        <v>63</v>
      </c>
      <c r="B6" s="4" t="s">
        <v>17</v>
      </c>
      <c r="C6" s="7" t="s">
        <v>29</v>
      </c>
    </row>
    <row r="7" spans="1:3" ht="14.85" customHeight="1" x14ac:dyDescent="0.2">
      <c r="A7" s="2" t="s">
        <v>7</v>
      </c>
      <c r="B7" s="4" t="s">
        <v>1</v>
      </c>
      <c r="C7" s="7" t="s">
        <v>30</v>
      </c>
    </row>
    <row r="8" spans="1:3" ht="14.85" customHeight="1" x14ac:dyDescent="0.2">
      <c r="A8" s="2" t="s">
        <v>8</v>
      </c>
      <c r="B8" s="4" t="s">
        <v>2</v>
      </c>
    </row>
    <row r="9" spans="1:3" ht="14.85" customHeight="1" x14ac:dyDescent="0.2">
      <c r="A9" s="2" t="s">
        <v>93</v>
      </c>
      <c r="B9" s="4" t="s">
        <v>18</v>
      </c>
      <c r="C9" s="7" t="s">
        <v>53</v>
      </c>
    </row>
    <row r="10" spans="1:3" ht="14.85" customHeight="1" x14ac:dyDescent="0.2">
      <c r="A10" s="2" t="s">
        <v>9</v>
      </c>
      <c r="B10" s="4" t="s">
        <v>19</v>
      </c>
      <c r="C10" s="7" t="s">
        <v>51</v>
      </c>
    </row>
    <row r="11" spans="1:3" ht="14.85" customHeight="1" x14ac:dyDescent="0.2">
      <c r="A11" s="2" t="s">
        <v>10</v>
      </c>
      <c r="B11" s="4" t="s">
        <v>0</v>
      </c>
      <c r="C11" s="7" t="s">
        <v>52</v>
      </c>
    </row>
    <row r="12" spans="1:3" ht="14.85" customHeight="1" x14ac:dyDescent="0.2">
      <c r="A12" s="2" t="s">
        <v>11</v>
      </c>
      <c r="B12" s="5" t="s">
        <v>34</v>
      </c>
    </row>
    <row r="13" spans="1:3" ht="14.85" customHeight="1" x14ac:dyDescent="0.2">
      <c r="A13" s="2" t="s">
        <v>49</v>
      </c>
      <c r="B13" s="5" t="s">
        <v>35</v>
      </c>
    </row>
    <row r="14" spans="1:3" ht="14.85" customHeight="1" x14ac:dyDescent="0.2">
      <c r="A14" s="5" t="s">
        <v>154</v>
      </c>
      <c r="B14" s="6" t="s">
        <v>36</v>
      </c>
    </row>
    <row r="15" spans="1:3" ht="14.85" customHeight="1" x14ac:dyDescent="0.2">
      <c r="A15" s="7" t="s">
        <v>125</v>
      </c>
      <c r="B15" s="5" t="s">
        <v>57</v>
      </c>
    </row>
    <row r="16" spans="1:3" ht="14.85" customHeight="1" x14ac:dyDescent="0.2">
      <c r="A16" s="7" t="s">
        <v>126</v>
      </c>
      <c r="B16" s="5" t="s">
        <v>56</v>
      </c>
    </row>
    <row r="17" spans="1:2" ht="14.85" customHeight="1" x14ac:dyDescent="0.2">
      <c r="A17" s="7" t="s">
        <v>127</v>
      </c>
      <c r="B17" s="5" t="s">
        <v>21</v>
      </c>
    </row>
    <row r="18" spans="1:2" ht="14.85" customHeight="1" x14ac:dyDescent="0.2">
      <c r="A18" s="7" t="s">
        <v>128</v>
      </c>
      <c r="B18" s="5" t="s">
        <v>37</v>
      </c>
    </row>
    <row r="19" spans="1:2" ht="14.85" customHeight="1" x14ac:dyDescent="0.2">
      <c r="A19" s="7" t="s">
        <v>129</v>
      </c>
      <c r="B19" s="5" t="s">
        <v>38</v>
      </c>
    </row>
    <row r="20" spans="1:2" ht="14.85" customHeight="1" x14ac:dyDescent="0.2">
      <c r="A20" s="7"/>
      <c r="B20" s="5" t="s">
        <v>39</v>
      </c>
    </row>
    <row r="21" spans="1:2" ht="14.85" customHeight="1" x14ac:dyDescent="0.2">
      <c r="A21" s="7"/>
      <c r="B21" s="5" t="s">
        <v>22</v>
      </c>
    </row>
    <row r="22" spans="1:2" ht="14.85" customHeight="1" x14ac:dyDescent="0.2">
      <c r="A22" s="7"/>
      <c r="B22" s="5" t="s">
        <v>40</v>
      </c>
    </row>
    <row r="23" spans="1:2" ht="14.85" customHeight="1" x14ac:dyDescent="0.2">
      <c r="A23" s="7"/>
      <c r="B23" s="5" t="s">
        <v>23</v>
      </c>
    </row>
    <row r="24" spans="1:2" ht="14.85" customHeight="1" x14ac:dyDescent="0.2">
      <c r="A24" s="7"/>
      <c r="B24" s="5" t="s">
        <v>24</v>
      </c>
    </row>
    <row r="25" spans="1:2" ht="14.85" customHeight="1" x14ac:dyDescent="0.2">
      <c r="A25" s="7"/>
      <c r="B25" s="5" t="s">
        <v>25</v>
      </c>
    </row>
    <row r="26" spans="1:2" ht="14.85" customHeight="1" x14ac:dyDescent="0.2">
      <c r="A26" s="7"/>
      <c r="B26" s="5" t="s">
        <v>26</v>
      </c>
    </row>
    <row r="27" spans="1:2" ht="14.85" customHeight="1" x14ac:dyDescent="0.2">
      <c r="A27" s="7"/>
      <c r="B27" s="5" t="s">
        <v>41</v>
      </c>
    </row>
    <row r="28" spans="1:2" ht="14.85" customHeight="1" x14ac:dyDescent="0.2">
      <c r="A28" s="7"/>
      <c r="B28" s="5" t="s">
        <v>42</v>
      </c>
    </row>
    <row r="29" spans="1:2" ht="14.85" customHeight="1" x14ac:dyDescent="0.2">
      <c r="A29" s="7"/>
      <c r="B29" s="5" t="s">
        <v>43</v>
      </c>
    </row>
    <row r="30" spans="1:2" ht="14.85" customHeight="1" x14ac:dyDescent="0.2">
      <c r="B30" s="5" t="s">
        <v>27</v>
      </c>
    </row>
    <row r="31" spans="1:2" ht="14.85" customHeight="1" x14ac:dyDescent="0.2">
      <c r="B31" s="5"/>
    </row>
    <row r="50" spans="1:1" ht="14.85" customHeight="1" x14ac:dyDescent="0.2">
      <c r="A50" s="5"/>
    </row>
    <row r="51" spans="1:1" ht="14.85" customHeight="1" x14ac:dyDescent="0.2">
      <c r="A51" s="5"/>
    </row>
    <row r="52" spans="1:1" ht="14.85" customHeight="1" x14ac:dyDescent="0.2">
      <c r="A52" s="5"/>
    </row>
    <row r="53" spans="1:1" ht="14.85" customHeight="1" x14ac:dyDescent="0.2">
      <c r="A53" s="5"/>
    </row>
    <row r="54" spans="1:1" ht="14.85" customHeight="1" x14ac:dyDescent="0.2">
      <c r="A54" s="5"/>
    </row>
    <row r="55" spans="1:1" ht="14.85" customHeight="1" x14ac:dyDescent="0.2">
      <c r="A55" s="5"/>
    </row>
    <row r="56" spans="1:1" ht="14.85" customHeight="1" x14ac:dyDescent="0.2">
      <c r="A56" s="5"/>
    </row>
    <row r="57" spans="1:1" ht="14.85" customHeight="1" x14ac:dyDescent="0.2">
      <c r="A57" s="5"/>
    </row>
    <row r="58" spans="1:1" ht="14.85" customHeight="1" x14ac:dyDescent="0.2">
      <c r="A58" s="5"/>
    </row>
    <row r="59" spans="1:1" ht="14.85" customHeight="1" x14ac:dyDescent="0.2">
      <c r="A59" s="5"/>
    </row>
    <row r="60" spans="1:1" ht="14.85" customHeight="1" x14ac:dyDescent="0.2">
      <c r="A60" s="5"/>
    </row>
    <row r="61" spans="1:1" ht="14.85" customHeight="1" x14ac:dyDescent="0.2">
      <c r="A61" s="5"/>
    </row>
    <row r="62" spans="1:1" ht="14.85" customHeight="1" x14ac:dyDescent="0.2">
      <c r="A62" s="5"/>
    </row>
    <row r="63" spans="1:1" ht="14.85" customHeight="1" x14ac:dyDescent="0.2">
      <c r="A63" s="5"/>
    </row>
    <row r="64" spans="1:1" ht="14.85" customHeight="1" x14ac:dyDescent="0.2">
      <c r="A64" s="5"/>
    </row>
    <row r="65" spans="1:1" ht="14.85" customHeight="1" x14ac:dyDescent="0.2">
      <c r="A65" s="5"/>
    </row>
    <row r="66" spans="1:1" ht="14.85" customHeight="1" x14ac:dyDescent="0.2">
      <c r="A66" s="5"/>
    </row>
    <row r="67" spans="1:1" ht="14.85" customHeight="1" x14ac:dyDescent="0.2">
      <c r="A67" s="5"/>
    </row>
    <row r="68" spans="1:1" ht="14.85" customHeight="1" x14ac:dyDescent="0.2">
      <c r="A68" s="5"/>
    </row>
    <row r="69" spans="1:1" ht="14.85" customHeight="1" x14ac:dyDescent="0.2">
      <c r="A69" s="5"/>
    </row>
    <row r="70" spans="1:1" ht="14.85" customHeight="1" x14ac:dyDescent="0.2">
      <c r="A70" s="5"/>
    </row>
    <row r="71" spans="1:1" ht="14.85" customHeight="1" x14ac:dyDescent="0.2">
      <c r="A71" s="5"/>
    </row>
    <row r="72" spans="1:1" ht="14.85" customHeight="1" x14ac:dyDescent="0.2">
      <c r="A72" s="5"/>
    </row>
    <row r="73" spans="1:1" ht="14.85" customHeight="1" x14ac:dyDescent="0.2">
      <c r="A73" s="5"/>
    </row>
    <row r="74" spans="1:1" ht="14.85" customHeight="1" x14ac:dyDescent="0.2">
      <c r="A74" s="5"/>
    </row>
    <row r="75" spans="1:1" ht="14.85" customHeight="1" x14ac:dyDescent="0.2">
      <c r="A75" s="5"/>
    </row>
    <row r="76" spans="1:1" ht="14.85" customHeight="1" x14ac:dyDescent="0.2">
      <c r="A76" s="5"/>
    </row>
    <row r="77" spans="1:1" ht="14.85" customHeight="1" x14ac:dyDescent="0.2">
      <c r="A77" s="5"/>
    </row>
    <row r="78" spans="1:1" ht="14.85" customHeight="1" x14ac:dyDescent="0.2">
      <c r="A78" s="5"/>
    </row>
    <row r="79" spans="1:1" ht="14.85" customHeight="1" x14ac:dyDescent="0.2">
      <c r="A79" s="6"/>
    </row>
    <row r="80" spans="1:1" ht="14.85" customHeight="1" x14ac:dyDescent="0.2">
      <c r="A80" s="5"/>
    </row>
    <row r="81" spans="1:1" ht="14.85" customHeight="1" x14ac:dyDescent="0.2">
      <c r="A81" s="5"/>
    </row>
    <row r="82" spans="1:1" ht="14.85" customHeight="1" x14ac:dyDescent="0.2">
      <c r="A82" s="5"/>
    </row>
    <row r="83" spans="1:1" ht="14.85" customHeight="1" x14ac:dyDescent="0.2">
      <c r="A83" s="5"/>
    </row>
    <row r="84" spans="1:1" ht="14.85" customHeight="1" x14ac:dyDescent="0.2">
      <c r="A84" s="5"/>
    </row>
    <row r="85" spans="1:1" ht="14.85" customHeight="1" x14ac:dyDescent="0.2">
      <c r="A85" s="5"/>
    </row>
    <row r="86" spans="1:1" ht="14.85" customHeight="1" x14ac:dyDescent="0.2">
      <c r="A86" s="5"/>
    </row>
    <row r="87" spans="1:1" ht="14.85" customHeight="1" x14ac:dyDescent="0.2">
      <c r="A87" s="5"/>
    </row>
    <row r="88" spans="1:1" ht="14.85" customHeight="1" x14ac:dyDescent="0.2">
      <c r="A88" s="5"/>
    </row>
    <row r="89" spans="1:1" ht="14.85" customHeight="1" x14ac:dyDescent="0.2">
      <c r="A89" s="5"/>
    </row>
    <row r="90" spans="1:1" ht="14.85" customHeight="1" x14ac:dyDescent="0.2">
      <c r="A90" s="6"/>
    </row>
    <row r="91" spans="1:1" ht="14.85" customHeight="1" x14ac:dyDescent="0.2">
      <c r="A91" s="6"/>
    </row>
    <row r="92" spans="1:1" ht="14.85" customHeight="1" x14ac:dyDescent="0.2">
      <c r="A92" s="5"/>
    </row>
    <row r="93" spans="1:1" ht="14.85" customHeight="1" x14ac:dyDescent="0.2">
      <c r="A93" s="5"/>
    </row>
    <row r="94" spans="1:1" ht="14.85" customHeight="1" x14ac:dyDescent="0.2">
      <c r="A94" s="5"/>
    </row>
    <row r="95" spans="1:1" ht="14.85" customHeight="1" x14ac:dyDescent="0.2">
      <c r="A95" s="5"/>
    </row>
    <row r="96" spans="1:1" ht="14.85" customHeight="1" x14ac:dyDescent="0.2">
      <c r="A96" s="5"/>
    </row>
    <row r="97" spans="1:2" ht="14.85" customHeight="1" x14ac:dyDescent="0.2">
      <c r="A97" s="5"/>
    </row>
    <row r="98" spans="1:2" ht="14.85" customHeight="1" x14ac:dyDescent="0.2">
      <c r="A98" s="5"/>
    </row>
    <row r="99" spans="1:2" ht="14.85" customHeight="1" x14ac:dyDescent="0.2">
      <c r="A99" s="5"/>
    </row>
    <row r="100" spans="1:2" ht="14.85" customHeight="1" x14ac:dyDescent="0.2">
      <c r="A100" s="5"/>
    </row>
    <row r="101" spans="1:2" ht="14.85" customHeight="1" x14ac:dyDescent="0.2">
      <c r="A101" s="5"/>
    </row>
    <row r="102" spans="1:2" ht="14.85" customHeight="1" x14ac:dyDescent="0.2">
      <c r="A102" s="5"/>
    </row>
    <row r="103" spans="1:2" ht="14.85" customHeight="1" x14ac:dyDescent="0.2">
      <c r="A103" s="5"/>
    </row>
    <row r="104" spans="1:2" ht="14.85" customHeight="1" x14ac:dyDescent="0.2">
      <c r="A104" s="5"/>
      <c r="B104" s="5"/>
    </row>
    <row r="105" spans="1:2" ht="14.85" customHeight="1" x14ac:dyDescent="0.2">
      <c r="A105" s="5"/>
    </row>
    <row r="106" spans="1:2" ht="14.85" customHeight="1" x14ac:dyDescent="0.2">
      <c r="A106" s="5"/>
    </row>
    <row r="107" spans="1:2" ht="14.85" customHeight="1" x14ac:dyDescent="0.2">
      <c r="A107" s="5"/>
    </row>
    <row r="108" spans="1:2" ht="14.85" customHeight="1" x14ac:dyDescent="0.2">
      <c r="A108" s="5"/>
    </row>
    <row r="109" spans="1:2" ht="14.85" customHeight="1" x14ac:dyDescent="0.2">
      <c r="A109" s="5"/>
    </row>
    <row r="110" spans="1:2" ht="14.85" customHeight="1" x14ac:dyDescent="0.2">
      <c r="A110" s="5"/>
    </row>
    <row r="111" spans="1:2" ht="14.85" customHeight="1" x14ac:dyDescent="0.2">
      <c r="A111" s="5"/>
    </row>
    <row r="112" spans="1:2" ht="14.85" customHeight="1" x14ac:dyDescent="0.2">
      <c r="A112" s="5"/>
    </row>
    <row r="113" spans="1:1" ht="14.85" customHeight="1" x14ac:dyDescent="0.2">
      <c r="A113" s="5"/>
    </row>
    <row r="114" spans="1:1" ht="14.85" customHeight="1" x14ac:dyDescent="0.2">
      <c r="A114" s="5"/>
    </row>
    <row r="115" spans="1:1" ht="14.85" customHeight="1" x14ac:dyDescent="0.2">
      <c r="A115" s="5"/>
    </row>
    <row r="116" spans="1:1" ht="14.85" customHeight="1" x14ac:dyDescent="0.2">
      <c r="A116" s="5"/>
    </row>
    <row r="117" spans="1:1" ht="14.85" customHeight="1" x14ac:dyDescent="0.2">
      <c r="A117" s="5"/>
    </row>
    <row r="118" spans="1:1" ht="14.85" customHeight="1" x14ac:dyDescent="0.2">
      <c r="A118" s="5"/>
    </row>
    <row r="119" spans="1:1" ht="14.85" customHeight="1" x14ac:dyDescent="0.2">
      <c r="A119" s="5"/>
    </row>
    <row r="120" spans="1:1" ht="14.85" customHeight="1" x14ac:dyDescent="0.2">
      <c r="A120" s="5"/>
    </row>
    <row r="121" spans="1:1" ht="14.85" customHeight="1" x14ac:dyDescent="0.2">
      <c r="A121" s="5"/>
    </row>
    <row r="122" spans="1:1" ht="14.85" customHeight="1" x14ac:dyDescent="0.2">
      <c r="A122" s="5"/>
    </row>
    <row r="123" spans="1:1" ht="14.85" customHeight="1" x14ac:dyDescent="0.2">
      <c r="A123" s="5"/>
    </row>
    <row r="124" spans="1:1" ht="14.85" customHeight="1" x14ac:dyDescent="0.2">
      <c r="A124" s="5"/>
    </row>
    <row r="125" spans="1:1" ht="14.85" customHeight="1" x14ac:dyDescent="0.2">
      <c r="A125" s="5"/>
    </row>
    <row r="126" spans="1:1" ht="14.85" customHeight="1" x14ac:dyDescent="0.2">
      <c r="A126" s="5"/>
    </row>
    <row r="127" spans="1:1" ht="14.85" customHeight="1" x14ac:dyDescent="0.2">
      <c r="A127" s="5"/>
    </row>
    <row r="128" spans="1:1" ht="14.85" customHeight="1" x14ac:dyDescent="0.2">
      <c r="A128" s="5"/>
    </row>
    <row r="129" spans="1:1" ht="14.85" customHeight="1" x14ac:dyDescent="0.2">
      <c r="A129" s="5"/>
    </row>
    <row r="130" spans="1:1" ht="14.85" customHeight="1" x14ac:dyDescent="0.2">
      <c r="A130" s="5"/>
    </row>
    <row r="131" spans="1:1" ht="14.85" customHeight="1" x14ac:dyDescent="0.2">
      <c r="A131" s="5"/>
    </row>
    <row r="132" spans="1:1" ht="14.85" customHeight="1" x14ac:dyDescent="0.2">
      <c r="A132" s="5"/>
    </row>
    <row r="133" spans="1:1" ht="14.85" customHeight="1" x14ac:dyDescent="0.2">
      <c r="A133" s="5"/>
    </row>
    <row r="134" spans="1:1" ht="14.85" customHeight="1" x14ac:dyDescent="0.2">
      <c r="A134" s="5"/>
    </row>
    <row r="135" spans="1:1" ht="14.85" customHeight="1" x14ac:dyDescent="0.2">
      <c r="A135" s="5"/>
    </row>
    <row r="136" spans="1:1" ht="14.85" customHeight="1" x14ac:dyDescent="0.2">
      <c r="A136" s="5"/>
    </row>
    <row r="137" spans="1:1" ht="14.85" customHeight="1" x14ac:dyDescent="0.2">
      <c r="A137" s="5"/>
    </row>
    <row r="138" spans="1:1" ht="14.85" customHeight="1" x14ac:dyDescent="0.2">
      <c r="A138" s="5"/>
    </row>
    <row r="139" spans="1:1" ht="14.85" customHeight="1" x14ac:dyDescent="0.2">
      <c r="A139" s="6"/>
    </row>
  </sheetData>
  <sortState xmlns:xlrd2="http://schemas.microsoft.com/office/spreadsheetml/2017/richdata2" ref="A1:A13">
    <sortCondition ref="A1:A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Recensement</vt:lpstr>
      <vt:lpstr>Recensement (2)</vt:lpstr>
      <vt:lpstr>CPF</vt:lpstr>
      <vt:lpstr>Données</vt:lpstr>
      <vt:lpstr>EP</vt:lpstr>
      <vt:lpstr>ÉTABLISSEMENTS</vt:lpstr>
      <vt:lpstr>ETS</vt:lpstr>
      <vt:lpstr>GRADES</vt:lpstr>
      <vt:lpstr>CPF!Zone_d_impression</vt:lpstr>
      <vt:lpstr>Recensement!Zone_d_impression</vt:lpstr>
      <vt:lpstr>'Recensement (2)'!Zone_d_impression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Dc5100MT</dc:creator>
  <cp:lastModifiedBy>AZZOPARDI Laurent</cp:lastModifiedBy>
  <cp:lastPrinted>2024-02-26T10:00:15Z</cp:lastPrinted>
  <dcterms:created xsi:type="dcterms:W3CDTF">2007-03-30T13:15:36Z</dcterms:created>
  <dcterms:modified xsi:type="dcterms:W3CDTF">2024-02-26T10:07:22Z</dcterms:modified>
</cp:coreProperties>
</file>